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tner\Desktop\"/>
    </mc:Choice>
  </mc:AlternateContent>
  <bookViews>
    <workbookView xWindow="240" yWindow="30" windowWidth="20115" windowHeight="7755"/>
  </bookViews>
  <sheets>
    <sheet name="зимина36" sheetId="1" r:id="rId1"/>
  </sheets>
  <definedNames>
    <definedName name="_xlnm.Print_Area" localSheetId="0">зимина36!$A$1:$I$98</definedName>
  </definedNames>
  <calcPr calcId="162913"/>
</workbook>
</file>

<file path=xl/calcChain.xml><?xml version="1.0" encoding="utf-8"?>
<calcChain xmlns="http://schemas.openxmlformats.org/spreadsheetml/2006/main">
  <c r="G20" i="1" l="1"/>
  <c r="F20" i="1"/>
  <c r="D20" i="1"/>
  <c r="G88" i="1" l="1"/>
  <c r="F88" i="1"/>
  <c r="G87" i="1"/>
  <c r="F87" i="1"/>
  <c r="I87" i="1"/>
  <c r="H87" i="1"/>
  <c r="H86" i="1"/>
  <c r="G86" i="1"/>
  <c r="I86" i="1" s="1"/>
  <c r="F86" i="1"/>
  <c r="H69" i="1"/>
  <c r="I69" i="1" s="1"/>
  <c r="H68" i="1"/>
  <c r="I68" i="1" s="1"/>
  <c r="H67" i="1"/>
  <c r="I67" i="1" s="1"/>
  <c r="H66" i="1"/>
  <c r="I66" i="1" s="1"/>
  <c r="I65" i="1"/>
  <c r="H65" i="1"/>
  <c r="I64" i="1"/>
  <c r="H64" i="1"/>
  <c r="H70" i="1" s="1"/>
  <c r="G6" i="1" l="1"/>
  <c r="G17" i="1"/>
  <c r="G19" i="1"/>
  <c r="G14" i="1"/>
  <c r="H89" i="1"/>
  <c r="H88" i="1"/>
  <c r="I88" i="1" s="1"/>
  <c r="G89" i="1"/>
  <c r="F89" i="1"/>
  <c r="I79" i="1"/>
  <c r="I80" i="1" s="1"/>
  <c r="N74" i="1"/>
  <c r="N73" i="1"/>
  <c r="L73" i="1"/>
  <c r="M73" i="1" s="1"/>
  <c r="I72" i="1"/>
  <c r="I89" i="1" l="1"/>
  <c r="I74" i="1"/>
  <c r="I82" i="1"/>
  <c r="N76" i="1"/>
  <c r="I61" i="1"/>
  <c r="I57" i="1"/>
  <c r="H46" i="1"/>
  <c r="I46" i="1" s="1"/>
  <c r="I54" i="1" s="1"/>
  <c r="I62" i="1" l="1"/>
  <c r="H54" i="1"/>
  <c r="G7" i="1"/>
  <c r="G8" i="1"/>
  <c r="G9" i="1"/>
  <c r="G10" i="1"/>
  <c r="G11" i="1"/>
  <c r="G12" i="1"/>
  <c r="G13" i="1"/>
  <c r="G15" i="1"/>
  <c r="G16" i="1"/>
  <c r="G18" i="1"/>
  <c r="D21" i="1"/>
  <c r="E21" i="1"/>
  <c r="F21" i="1"/>
  <c r="I96" i="1" l="1"/>
  <c r="G21" i="1"/>
  <c r="L13" i="1"/>
  <c r="L15" i="1"/>
  <c r="C21" i="1"/>
  <c r="H22" i="1"/>
  <c r="I97" i="1" l="1"/>
  <c r="J74" i="1"/>
  <c r="G90" i="1"/>
  <c r="H90" i="1"/>
  <c r="F90" i="1"/>
  <c r="I70" i="1"/>
  <c r="I71" i="1" s="1"/>
  <c r="I73" i="1" s="1"/>
  <c r="I90" i="1" l="1"/>
  <c r="I94" i="1" s="1"/>
</calcChain>
</file>

<file path=xl/sharedStrings.xml><?xml version="1.0" encoding="utf-8"?>
<sst xmlns="http://schemas.openxmlformats.org/spreadsheetml/2006/main" count="126" uniqueCount="117">
  <si>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</si>
  <si>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Финансовый результат Коммунальным услугам </t>
  </si>
  <si>
    <t>Перерасчет (экономия) по ОДПУ в 2018г./ поставщик ОАО "Теплоэнерго" произведен возврат на л/с собственников</t>
  </si>
  <si>
    <t>Перерасчет (экономия) по общедомовым узлам учета в 2014г./ поставщик ОАО "Теплоэнерго"</t>
  </si>
  <si>
    <t>Остаток средств(экономия) по общедомовым узлам учета в 2013г./ поставщик ОАО "Теплоэнерго"</t>
  </si>
  <si>
    <t>итого:</t>
  </si>
  <si>
    <t>Исходящее сальдо</t>
  </si>
  <si>
    <t>Оплата</t>
  </si>
  <si>
    <t>Начислено</t>
  </si>
  <si>
    <t>Входящее сальдо</t>
  </si>
  <si>
    <t>Наименование услуг  /Поставщик</t>
  </si>
  <si>
    <t>КОММУНАЛЬНЫЕ УСЛУГИ</t>
  </si>
  <si>
    <t xml:space="preserve">Финансовый результат по статье Капитальный ремонт </t>
  </si>
  <si>
    <t xml:space="preserve">итого </t>
  </si>
  <si>
    <t>Сумма расходов,руб.</t>
  </si>
  <si>
    <t>Поставщик</t>
  </si>
  <si>
    <t xml:space="preserve">Наименование услуг </t>
  </si>
  <si>
    <t>Финансовый результат по жилищной услуге:</t>
  </si>
  <si>
    <t>ИТОГО по жилищной услуге:</t>
  </si>
  <si>
    <t>Итого по работам и услугам сторонних организаций:</t>
  </si>
  <si>
    <t>Ведение паспортного учета</t>
  </si>
  <si>
    <t>уборка внутриподъездных площадей (Фот уборщицы с налогами и инвентарем)</t>
  </si>
  <si>
    <t>уборка придомовых площадей (Фот дворника с налогами, спец.одеждой и инвентарем)</t>
  </si>
  <si>
    <t>Дератизация,дезинсекция  (по заявкам жителей)</t>
  </si>
  <si>
    <t>обслуживание внутридомового газового оборудования</t>
  </si>
  <si>
    <t>очистка дымоходов и вентканалов</t>
  </si>
  <si>
    <t>Договора сторонних организаций:</t>
  </si>
  <si>
    <t>Остаток по  текущему ремонту жилья на 31.12.2021 г.:</t>
  </si>
  <si>
    <t>Итого выполнено по  текущему ремонту жилья:</t>
  </si>
  <si>
    <t>ООО "Партнер-нн"</t>
  </si>
  <si>
    <t>Замена окон пвх в подъездах</t>
  </si>
  <si>
    <t>Восстановительный ремонт лифта (электродвигатель) под.1</t>
  </si>
  <si>
    <t>Выполнено по текущему ремонту:</t>
  </si>
  <si>
    <t>остаток по текущему ремонту с 2020 года</t>
  </si>
  <si>
    <t>Итого по содержанию и управлению МКД:</t>
  </si>
  <si>
    <t>Аварийно-восстановительные работы</t>
  </si>
  <si>
    <t>Бухгалтерские, юридические , курьерские услуги, услуги сварщика, слесаря-сантехника, ведение учета</t>
  </si>
  <si>
    <t>Обслуживание ОДПУ (в т.ч. передача показаний с прибора учета, поверка ОДПУ)</t>
  </si>
  <si>
    <t>Обслуживание, обследование, регулировка и наладка систем инженерного оборудования, обслуживающего более одного жилого и (или) нежилого помещения: вентиляции, холодного водоснабжения, канализации, горячего водоснабжения, центрального отопления;</t>
  </si>
  <si>
    <t>Содержание в исправном состоянии конструкций чердачного помещения, кровли и системы водоотвода</t>
  </si>
  <si>
    <t>Обслуживание сайта ООО "Добрые Услуги"</t>
  </si>
  <si>
    <t>Изготовление сметной документации/ актов обследования</t>
  </si>
  <si>
    <t>Обслуживание  и ремонт внутридомовых инженерных систем электроснабжения и электрического оборудования, входящих в состав общего имущества</t>
  </si>
  <si>
    <t>Проведение технических осмотров и обходов отдельных элементов и жилых помещений</t>
  </si>
  <si>
    <t>Работы по подготовке к отопительному сезону системы отопления МКД, в т.ч. Опрессовка и промывка системы отпления</t>
  </si>
  <si>
    <t>ООО "Добрые Услуги"</t>
  </si>
  <si>
    <t>Работа с населением/ Выполнение заявок от жителей МКД</t>
  </si>
  <si>
    <t>Сумма расходов за 2021 г., руб.</t>
  </si>
  <si>
    <t>Сумма расходов за месяц , руб.</t>
  </si>
  <si>
    <r>
      <t xml:space="preserve">В рамках договора управления жилым домом за счет платы </t>
    </r>
    <r>
      <rPr>
        <b/>
        <sz val="16"/>
        <rFont val="Times New Roman"/>
        <family val="1"/>
        <charset val="204"/>
      </rPr>
      <t xml:space="preserve">за </t>
    </r>
    <r>
      <rPr>
        <b/>
        <u/>
        <sz val="16"/>
        <rFont val="Times New Roman"/>
        <family val="1"/>
        <charset val="204"/>
      </rPr>
      <t>содержание и ремонт жилья</t>
    </r>
    <r>
      <rPr>
        <sz val="16"/>
        <rFont val="Times New Roman"/>
        <family val="1"/>
        <charset val="204"/>
      </rPr>
      <t xml:space="preserve"> были выполнены следующие работы и услуги:</t>
    </r>
  </si>
  <si>
    <t>Тариф*потребление по индивидуальному прибору учета ХВС+ГВС(либо норматив на 1 чел.*кол-во зарегистрированных чел.)*кол-во месяцев</t>
  </si>
  <si>
    <t>Водоотведение</t>
  </si>
  <si>
    <t>Тариф*потребление по индивидуальному прибору учета(либо норматив на 1 чел.*кол-во зарегистрированных чел.)*кол-во месяцев</t>
  </si>
  <si>
    <t>Холодная вода</t>
  </si>
  <si>
    <t>Горячая вода</t>
  </si>
  <si>
    <t>Величина мощности на 1  чел.*кол-во чел.*тариф за содержание систем ГВС*кол-во месяцев</t>
  </si>
  <si>
    <t>Горячая вода-содержание систем</t>
  </si>
  <si>
    <t>Величина мощности на 1 кв.м.*площадь дома*тариф за мощность*кол-во месяцев</t>
  </si>
  <si>
    <t>Отопление-мощность</t>
  </si>
  <si>
    <t>Потребление 1/12 Общедомового прибора учета *тариф за потребление*кол-во месяцев</t>
  </si>
  <si>
    <t>Отопление</t>
  </si>
  <si>
    <t>Площадь дома*стоимость на 1 кв.м.общей площади*кол-во месяцев</t>
  </si>
  <si>
    <t xml:space="preserve">Капитальный ремонт </t>
  </si>
  <si>
    <t>Содержание и ремонт жилья</t>
  </si>
  <si>
    <t>Формула расчета коммунальных услуг</t>
  </si>
  <si>
    <t xml:space="preserve">Вид коммунальных услуг </t>
  </si>
  <si>
    <t>* Начисления по предоставляемым услугам производятся согласно установленным тарифам</t>
  </si>
  <si>
    <t>Итого по дому:</t>
  </si>
  <si>
    <t>Взносы на капремонт</t>
  </si>
  <si>
    <t>нЭл-снаб. (содержание ОИ)</t>
  </si>
  <si>
    <t>нВодоотведение ГВС</t>
  </si>
  <si>
    <t>нХВС (содержание ОИ)</t>
  </si>
  <si>
    <t>нХол.водоснабжение ПК</t>
  </si>
  <si>
    <t>Ростелеком размещает средства связи Ш19а,16,15,СШ13 (2+4+8+4=18шт)</t>
  </si>
  <si>
    <t>нГВС-мощность т/э нагрев</t>
  </si>
  <si>
    <t>нГВС (содержание ОИ)</t>
  </si>
  <si>
    <t>Фамр размещает инфо у подъездов всех мкд кроме гв.9 (34шт)</t>
  </si>
  <si>
    <t>нГВС-расход т/э нагрев</t>
  </si>
  <si>
    <t>36 подъездов всего</t>
  </si>
  <si>
    <t>нГВС-теплоноситель ПК</t>
  </si>
  <si>
    <t>нОтопление-энергия</t>
  </si>
  <si>
    <t>нВодоотведение ХВС</t>
  </si>
  <si>
    <t>нХол.водоснабжение</t>
  </si>
  <si>
    <t>нГВС-теплоноситель</t>
  </si>
  <si>
    <t>нОтопление-мощность</t>
  </si>
  <si>
    <t>нСодержание жилья</t>
  </si>
  <si>
    <t>Генерала Зимина, д.36</t>
  </si>
  <si>
    <t>Перерасчет</t>
  </si>
  <si>
    <t>Услуга</t>
  </si>
  <si>
    <t>адрес МКД</t>
  </si>
  <si>
    <t>м2</t>
  </si>
  <si>
    <t>Общая площадь МКД</t>
  </si>
  <si>
    <t>Отчет управлющей организации ООО "Добрые Услуги"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выполнении договора управления многоквартирным домом                                                                                                                                                                                                                                               по ул. Генерала Зимина, д.36  за 2021г.</t>
  </si>
  <si>
    <t>Содержание общего имущества МКД</t>
  </si>
  <si>
    <t>Текущий ремонт МКД</t>
  </si>
  <si>
    <t xml:space="preserve">Рассчитывается по формуле: (тариф 21,44 руб.с 1 кв.м. с 01.01.2021 -31.12.2021гг ) * площадь МКД </t>
  </si>
  <si>
    <t>Начислено текущий ремонт 2021 г. (тариф с 01.01. 2021 г - 31.12.2021г - тариф 7,0 р.)</t>
  </si>
  <si>
    <t>Обслуживание лифтов, техническое осведетельствование лифтов, страхование лифтов</t>
  </si>
  <si>
    <t>Комплексное техническое обслуживание лифтов</t>
  </si>
  <si>
    <t>подготовка и рассылка квитанций ЖКУ, информационно-расчетный центр СБК</t>
  </si>
  <si>
    <t>Остаток по жилищной услуге с 2020 года</t>
  </si>
  <si>
    <t>Задолженность населения по жилищной услуге на 31.12.2021г</t>
  </si>
  <si>
    <r>
      <t xml:space="preserve">В рамках договора управления жилым домом за счет платы за </t>
    </r>
    <r>
      <rPr>
        <b/>
        <u/>
        <sz val="18"/>
        <rFont val="Times New Roman"/>
        <family val="1"/>
        <charset val="204"/>
      </rPr>
      <t>капитальный ремонт</t>
    </r>
    <r>
      <rPr>
        <sz val="18"/>
        <rFont val="Times New Roman"/>
        <family val="1"/>
        <charset val="204"/>
      </rPr>
      <t xml:space="preserve"> жилого помещения были выполнены следующие работы и услуги:</t>
    </r>
  </si>
  <si>
    <t>Задолженность населения по капитальному ремонту на 31.12.2021г</t>
  </si>
  <si>
    <r>
      <rPr>
        <b/>
        <sz val="16"/>
        <rFont val="Times New Roman"/>
        <family val="1"/>
        <charset val="204"/>
      </rPr>
      <t>Отопление</t>
    </r>
    <r>
      <rPr>
        <sz val="16"/>
        <rFont val="Times New Roman"/>
        <family val="1"/>
        <charset val="204"/>
      </rPr>
      <t xml:space="preserve">  / поставщик ОАО "Теплоэнерго"</t>
    </r>
  </si>
  <si>
    <r>
      <rPr>
        <b/>
        <sz val="16"/>
        <rFont val="Times New Roman"/>
        <family val="1"/>
        <charset val="204"/>
      </rPr>
      <t>Горячая вода</t>
    </r>
    <r>
      <rPr>
        <sz val="16"/>
        <rFont val="Times New Roman"/>
        <family val="1"/>
        <charset val="204"/>
      </rPr>
      <t xml:space="preserve"> /поставщик ОАО "Теплоэнерго"</t>
    </r>
  </si>
  <si>
    <r>
      <rPr>
        <b/>
        <sz val="16"/>
        <rFont val="Times New Roman"/>
        <family val="1"/>
        <charset val="204"/>
      </rPr>
      <t>Холодная вода</t>
    </r>
    <r>
      <rPr>
        <sz val="16"/>
        <rFont val="Times New Roman"/>
        <family val="1"/>
        <charset val="204"/>
      </rPr>
      <t xml:space="preserve"> /ОАО "Нижегородский водоканал"</t>
    </r>
  </si>
  <si>
    <r>
      <t>Водоотведение /</t>
    </r>
    <r>
      <rPr>
        <sz val="16"/>
        <rFont val="Times New Roman"/>
        <family val="1"/>
        <charset val="204"/>
      </rPr>
      <t>ОАО "Нижегородский водоканал"</t>
    </r>
  </si>
  <si>
    <t>=</t>
  </si>
  <si>
    <t>СБК (абонентская служба)</t>
  </si>
  <si>
    <t>ООО "Лифтремонт" / АО "Росгосстрах"</t>
  </si>
  <si>
    <t xml:space="preserve">ООО "Лифтремонт" </t>
  </si>
  <si>
    <t>ПАО "Газпром газораспределение НН"</t>
  </si>
  <si>
    <t>ООО "Сити сервис"</t>
  </si>
  <si>
    <r>
      <t xml:space="preserve">Общее сальдо по дому БЕЗ УЧЕТА КАПИТАЛЬНОГО РЕМОНТА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04"/>
      </rPr>
      <t>(фин.результат по коммунальным услугам+фин.результат по содержанию и тек.ремонту)</t>
    </r>
  </si>
  <si>
    <t>Обслуживание спец.счета по капитальному ремонту/ биллинг</t>
  </si>
  <si>
    <t>ПАО ВВБ СБ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</si>
</sst>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\-#,##0.00\ "/>
    <numFmt numFmtId="165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8"/>
      <name val="Times New Roman"/>
      <family val="1"/>
      <charset val="204"/>
    </font>
    <font>
      <b/>
      <u/>
      <sz val="1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0" fontId="34" fillId="0" borderId="0"/>
    <xf numFmtId="0" fontId="1" fillId="0" borderId="0"/>
  </cellStyleXfs>
  <cellXfs count="241">
    <xf numFmtId="0" fontId="0" fillId="0" borderId="0" xfId="0"/>
    <xf numFmtId="0" fontId="4" fillId="0" borderId="0" xfId="1" applyFont="1"/>
    <xf numFmtId="164" fontId="4" fillId="0" borderId="0" xfId="1" applyNumberFormat="1" applyFont="1"/>
    <xf numFmtId="0" fontId="4" fillId="0" borderId="0" xfId="1" applyFont="1" applyFill="1"/>
    <xf numFmtId="0" fontId="4" fillId="0" borderId="0" xfId="1" applyFont="1" applyFill="1" applyBorder="1"/>
    <xf numFmtId="2" fontId="7" fillId="0" borderId="0" xfId="1" applyNumberFormat="1" applyFont="1" applyFill="1" applyBorder="1" applyAlignment="1">
      <alignment horizontal="right" wrapText="1"/>
    </xf>
    <xf numFmtId="4" fontId="4" fillId="0" borderId="0" xfId="1" applyNumberFormat="1" applyFont="1"/>
    <xf numFmtId="165" fontId="5" fillId="0" borderId="0" xfId="1" applyNumberFormat="1" applyFont="1" applyFill="1" applyBorder="1" applyAlignment="1">
      <alignment horizontal="center"/>
    </xf>
    <xf numFmtId="0" fontId="4" fillId="0" borderId="0" xfId="1" applyFont="1" applyBorder="1"/>
    <xf numFmtId="2" fontId="9" fillId="0" borderId="0" xfId="1" applyNumberFormat="1" applyFont="1" applyFill="1" applyBorder="1" applyAlignment="1">
      <alignment wrapText="1"/>
    </xf>
    <xf numFmtId="4" fontId="6" fillId="0" borderId="0" xfId="1" applyNumberFormat="1" applyFont="1" applyFill="1" applyBorder="1" applyAlignment="1">
      <alignment horizontal="center" vertical="center" wrapText="1"/>
    </xf>
    <xf numFmtId="2" fontId="9" fillId="3" borderId="0" xfId="1" applyNumberFormat="1" applyFont="1" applyFill="1" applyBorder="1" applyAlignment="1">
      <alignment wrapText="1"/>
    </xf>
    <xf numFmtId="4" fontId="4" fillId="0" borderId="0" xfId="1" applyNumberFormat="1" applyFont="1" applyFill="1" applyBorder="1"/>
    <xf numFmtId="0" fontId="10" fillId="0" borderId="0" xfId="1" applyFont="1"/>
    <xf numFmtId="2" fontId="4" fillId="0" borderId="0" xfId="1" applyNumberFormat="1" applyFont="1"/>
    <xf numFmtId="2" fontId="4" fillId="0" borderId="0" xfId="1" applyNumberFormat="1" applyFont="1" applyFill="1" applyBorder="1"/>
    <xf numFmtId="0" fontId="11" fillId="0" borderId="0" xfId="1" applyFont="1"/>
    <xf numFmtId="0" fontId="6" fillId="0" borderId="0" xfId="1" applyFont="1"/>
    <xf numFmtId="0" fontId="4" fillId="0" borderId="0" xfId="1" applyFont="1" applyFill="1" applyBorder="1" applyAlignment="1"/>
    <xf numFmtId="164" fontId="14" fillId="0" borderId="20" xfId="2" applyNumberFormat="1" applyFont="1" applyFill="1" applyBorder="1" applyAlignment="1">
      <alignment horizontal="right" vertical="center"/>
    </xf>
    <xf numFmtId="164" fontId="14" fillId="8" borderId="7" xfId="2" applyNumberFormat="1" applyFont="1" applyFill="1" applyBorder="1" applyAlignment="1">
      <alignment horizontal="right" vertical="center"/>
    </xf>
    <xf numFmtId="4" fontId="12" fillId="0" borderId="5" xfId="0" applyNumberFormat="1" applyFont="1" applyBorder="1"/>
    <xf numFmtId="4" fontId="15" fillId="0" borderId="0" xfId="0" applyNumberFormat="1" applyFont="1"/>
    <xf numFmtId="0" fontId="16" fillId="0" borderId="0" xfId="1" applyFont="1" applyFill="1" applyBorder="1"/>
    <xf numFmtId="4" fontId="14" fillId="3" borderId="25" xfId="1" applyNumberFormat="1" applyFont="1" applyFill="1" applyBorder="1" applyAlignment="1">
      <alignment horizontal="right" vertical="center" wrapText="1"/>
    </xf>
    <xf numFmtId="4" fontId="14" fillId="8" borderId="12" xfId="1" applyNumberFormat="1" applyFont="1" applyFill="1" applyBorder="1" applyAlignment="1">
      <alignment horizontal="right" vertical="center" wrapText="1"/>
    </xf>
    <xf numFmtId="4" fontId="14" fillId="8" borderId="5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4" fillId="0" borderId="0" xfId="1" applyFont="1" applyAlignment="1">
      <alignment horizontal="center" vertical="center"/>
    </xf>
    <xf numFmtId="2" fontId="16" fillId="0" borderId="16" xfId="1" applyNumberFormat="1" applyFont="1" applyFill="1" applyBorder="1" applyAlignment="1">
      <alignment horizontal="center" vertical="center" wrapText="1"/>
    </xf>
    <xf numFmtId="2" fontId="16" fillId="3" borderId="17" xfId="1" applyNumberFormat="1" applyFont="1" applyFill="1" applyBorder="1" applyAlignment="1">
      <alignment horizontal="center" vertical="center" wrapText="1"/>
    </xf>
    <xf numFmtId="0" fontId="12" fillId="0" borderId="0" xfId="1" applyFont="1" applyFill="1"/>
    <xf numFmtId="2" fontId="12" fillId="0" borderId="0" xfId="1" applyNumberFormat="1" applyFont="1" applyFill="1" applyBorder="1" applyAlignment="1">
      <alignment horizontal="left" wrapText="1"/>
    </xf>
    <xf numFmtId="2" fontId="20" fillId="0" borderId="0" xfId="0" applyNumberFormat="1" applyFont="1" applyFill="1" applyBorder="1" applyAlignment="1">
      <alignment horizontal="center" wrapText="1"/>
    </xf>
    <xf numFmtId="2" fontId="20" fillId="3" borderId="0" xfId="1" applyNumberFormat="1" applyFont="1" applyFill="1" applyBorder="1" applyAlignment="1">
      <alignment horizontal="left" wrapText="1"/>
    </xf>
    <xf numFmtId="2" fontId="20" fillId="3" borderId="46" xfId="1" applyNumberFormat="1" applyFont="1" applyFill="1" applyBorder="1" applyAlignment="1">
      <alignment horizontal="left" wrapText="1"/>
    </xf>
    <xf numFmtId="2" fontId="20" fillId="0" borderId="47" xfId="1" applyNumberFormat="1" applyFont="1" applyFill="1" applyBorder="1" applyAlignment="1">
      <alignment horizontal="left" wrapText="1"/>
    </xf>
    <xf numFmtId="0" fontId="12" fillId="0" borderId="0" xfId="1" applyFont="1"/>
    <xf numFmtId="0" fontId="20" fillId="0" borderId="47" xfId="0" applyFont="1" applyFill="1" applyBorder="1" applyAlignment="1">
      <alignment horizontal="left" wrapText="1"/>
    </xf>
    <xf numFmtId="0" fontId="18" fillId="0" borderId="0" xfId="1" applyFont="1" applyFill="1"/>
    <xf numFmtId="0" fontId="18" fillId="0" borderId="0" xfId="1" applyFont="1"/>
    <xf numFmtId="0" fontId="20" fillId="0" borderId="47" xfId="0" applyFont="1" applyFill="1" applyBorder="1" applyAlignment="1">
      <alignment horizontal="left"/>
    </xf>
    <xf numFmtId="0" fontId="18" fillId="0" borderId="2" xfId="1" applyFont="1" applyBorder="1"/>
    <xf numFmtId="0" fontId="18" fillId="0" borderId="3" xfId="1" applyFont="1" applyBorder="1"/>
    <xf numFmtId="0" fontId="18" fillId="0" borderId="4" xfId="1" applyFont="1" applyBorder="1"/>
    <xf numFmtId="0" fontId="21" fillId="0" borderId="49" xfId="0" applyFont="1" applyFill="1" applyBorder="1" applyAlignment="1">
      <alignment horizontal="center"/>
    </xf>
    <xf numFmtId="0" fontId="12" fillId="0" borderId="0" xfId="1" applyFont="1" applyFill="1" applyBorder="1"/>
    <xf numFmtId="4" fontId="8" fillId="0" borderId="0" xfId="1" applyNumberFormat="1" applyFont="1" applyFill="1" applyBorder="1" applyAlignment="1">
      <alignment horizontal="center" wrapText="1"/>
    </xf>
    <xf numFmtId="4" fontId="21" fillId="0" borderId="0" xfId="1" applyNumberFormat="1" applyFont="1" applyFill="1" applyBorder="1" applyAlignment="1">
      <alignment horizontal="center" wrapText="1"/>
    </xf>
    <xf numFmtId="2" fontId="21" fillId="0" borderId="0" xfId="1" applyNumberFormat="1" applyFont="1" applyFill="1" applyBorder="1" applyAlignment="1">
      <alignment horizontal="left" vertical="center" wrapText="1"/>
    </xf>
    <xf numFmtId="0" fontId="12" fillId="0" borderId="0" xfId="1" applyFont="1" applyBorder="1"/>
    <xf numFmtId="165" fontId="12" fillId="0" borderId="0" xfId="1" applyNumberFormat="1" applyFont="1" applyFill="1" applyBorder="1"/>
    <xf numFmtId="4" fontId="21" fillId="3" borderId="0" xfId="1" applyNumberFormat="1" applyFont="1" applyFill="1" applyBorder="1" applyAlignment="1">
      <alignment horizontal="center" wrapText="1"/>
    </xf>
    <xf numFmtId="2" fontId="23" fillId="3" borderId="0" xfId="1" applyNumberFormat="1" applyFont="1" applyFill="1" applyBorder="1" applyAlignment="1">
      <alignment horizontal="left" wrapText="1"/>
    </xf>
    <xf numFmtId="2" fontId="7" fillId="3" borderId="0" xfId="1" applyNumberFormat="1" applyFont="1" applyFill="1" applyBorder="1" applyAlignment="1">
      <alignment horizontal="left" wrapText="1"/>
    </xf>
    <xf numFmtId="164" fontId="18" fillId="3" borderId="0" xfId="2" applyNumberFormat="1" applyFont="1" applyFill="1" applyBorder="1" applyAlignment="1">
      <alignment horizontal="right" wrapText="1"/>
    </xf>
    <xf numFmtId="2" fontId="2" fillId="9" borderId="0" xfId="0" applyNumberFormat="1" applyFont="1" applyFill="1" applyBorder="1"/>
    <xf numFmtId="1" fontId="24" fillId="9" borderId="0" xfId="0" applyNumberFormat="1" applyFont="1" applyFill="1" applyBorder="1" applyAlignment="1">
      <alignment wrapText="1"/>
    </xf>
    <xf numFmtId="1" fontId="10" fillId="9" borderId="0" xfId="0" applyNumberFormat="1" applyFont="1" applyFill="1" applyBorder="1" applyAlignment="1">
      <alignment vertical="center"/>
    </xf>
    <xf numFmtId="2" fontId="2" fillId="9" borderId="27" xfId="0" applyNumberFormat="1" applyFont="1" applyFill="1" applyBorder="1"/>
    <xf numFmtId="1" fontId="24" fillId="9" borderId="27" xfId="0" applyNumberFormat="1" applyFont="1" applyFill="1" applyBorder="1" applyAlignment="1">
      <alignment wrapText="1"/>
    </xf>
    <xf numFmtId="1" fontId="10" fillId="9" borderId="27" xfId="0" applyNumberFormat="1" applyFont="1" applyFill="1" applyBorder="1" applyAlignment="1">
      <alignment vertical="center"/>
    </xf>
    <xf numFmtId="165" fontId="10" fillId="0" borderId="0" xfId="1" applyNumberFormat="1" applyFont="1" applyFill="1" applyBorder="1"/>
    <xf numFmtId="4" fontId="10" fillId="0" borderId="6" xfId="0" applyNumberFormat="1" applyFont="1" applyBorder="1"/>
    <xf numFmtId="2" fontId="0" fillId="0" borderId="6" xfId="0" applyNumberFormat="1" applyBorder="1"/>
    <xf numFmtId="2" fontId="25" fillId="0" borderId="5" xfId="0" applyNumberFormat="1" applyFont="1" applyFill="1" applyBorder="1"/>
    <xf numFmtId="1" fontId="26" fillId="0" borderId="5" xfId="0" applyNumberFormat="1" applyFont="1" applyFill="1" applyBorder="1" applyAlignment="1">
      <alignment wrapText="1"/>
    </xf>
    <xf numFmtId="4" fontId="10" fillId="0" borderId="5" xfId="0" applyNumberFormat="1" applyFont="1" applyFill="1" applyBorder="1"/>
    <xf numFmtId="0" fontId="10" fillId="0" borderId="5" xfId="0" applyFont="1" applyFill="1" applyBorder="1" applyAlignment="1">
      <alignment vertical="center"/>
    </xf>
    <xf numFmtId="0" fontId="26" fillId="0" borderId="0" xfId="0" applyFont="1"/>
    <xf numFmtId="0" fontId="26" fillId="0" borderId="13" xfId="0" applyFont="1" applyBorder="1"/>
    <xf numFmtId="0" fontId="26" fillId="0" borderId="52" xfId="0" applyFont="1" applyBorder="1"/>
    <xf numFmtId="0" fontId="28" fillId="0" borderId="0" xfId="1" applyFont="1"/>
    <xf numFmtId="2" fontId="29" fillId="0" borderId="0" xfId="1" applyNumberFormat="1" applyFont="1" applyFill="1" applyBorder="1" applyAlignment="1">
      <alignment vertical="center" wrapText="1"/>
    </xf>
    <xf numFmtId="0" fontId="18" fillId="0" borderId="0" xfId="1" applyFont="1" applyBorder="1" applyAlignment="1">
      <alignment vertical="center" wrapText="1"/>
    </xf>
    <xf numFmtId="2" fontId="25" fillId="0" borderId="6" xfId="0" applyNumberFormat="1" applyFont="1" applyFill="1" applyBorder="1"/>
    <xf numFmtId="0" fontId="18" fillId="0" borderId="0" xfId="1" applyFont="1" applyFill="1" applyBorder="1" applyAlignment="1">
      <alignment vertical="center" wrapText="1"/>
    </xf>
    <xf numFmtId="1" fontId="26" fillId="0" borderId="6" xfId="0" applyNumberFormat="1" applyFont="1" applyFill="1" applyBorder="1" applyAlignment="1">
      <alignment wrapText="1"/>
    </xf>
    <xf numFmtId="2" fontId="30" fillId="0" borderId="34" xfId="0" applyNumberFormat="1" applyFont="1" applyFill="1" applyBorder="1" applyAlignment="1">
      <alignment horizontal="center" vertical="center" wrapText="1"/>
    </xf>
    <xf numFmtId="2" fontId="30" fillId="0" borderId="27" xfId="0" applyNumberFormat="1" applyFont="1" applyFill="1" applyBorder="1" applyAlignment="1">
      <alignment horizontal="center" vertical="center" wrapText="1"/>
    </xf>
    <xf numFmtId="4" fontId="30" fillId="0" borderId="27" xfId="0" applyNumberFormat="1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2" fontId="32" fillId="3" borderId="0" xfId="1" applyNumberFormat="1" applyFont="1" applyFill="1" applyBorder="1" applyAlignment="1">
      <alignment wrapText="1"/>
    </xf>
    <xf numFmtId="2" fontId="32" fillId="3" borderId="0" xfId="1" applyNumberFormat="1" applyFont="1" applyFill="1" applyBorder="1" applyAlignment="1">
      <alignment horizontal="right" wrapText="1"/>
    </xf>
    <xf numFmtId="2" fontId="9" fillId="3" borderId="0" xfId="1" applyNumberFormat="1" applyFont="1" applyFill="1" applyBorder="1" applyAlignment="1">
      <alignment horizontal="right" wrapText="1"/>
    </xf>
    <xf numFmtId="164" fontId="16" fillId="2" borderId="1" xfId="1" applyNumberFormat="1" applyFont="1" applyFill="1" applyBorder="1" applyAlignment="1">
      <alignment horizontal="center" vertical="center"/>
    </xf>
    <xf numFmtId="2" fontId="12" fillId="3" borderId="3" xfId="1" applyNumberFormat="1" applyFont="1" applyFill="1" applyBorder="1" applyAlignment="1">
      <alignment wrapText="1"/>
    </xf>
    <xf numFmtId="2" fontId="12" fillId="3" borderId="26" xfId="1" applyNumberFormat="1" applyFont="1" applyFill="1" applyBorder="1" applyAlignment="1">
      <alignment wrapText="1"/>
    </xf>
    <xf numFmtId="165" fontId="16" fillId="3" borderId="7" xfId="2" applyFont="1" applyFill="1" applyBorder="1" applyAlignment="1">
      <alignment horizontal="center" wrapText="1"/>
    </xf>
    <xf numFmtId="4" fontId="12" fillId="0" borderId="25" xfId="1" applyNumberFormat="1" applyFont="1" applyFill="1" applyBorder="1" applyAlignment="1">
      <alignment horizontal="center" vertical="center" wrapText="1"/>
    </xf>
    <xf numFmtId="2" fontId="27" fillId="3" borderId="0" xfId="1" applyNumberFormat="1" applyFont="1" applyFill="1" applyBorder="1" applyAlignment="1">
      <alignment wrapText="1"/>
    </xf>
    <xf numFmtId="4" fontId="27" fillId="3" borderId="0" xfId="1" applyNumberFormat="1" applyFont="1" applyFill="1" applyBorder="1" applyAlignment="1">
      <alignment wrapText="1"/>
    </xf>
    <xf numFmtId="2" fontId="10" fillId="3" borderId="0" xfId="1" applyNumberFormat="1" applyFont="1" applyFill="1" applyBorder="1" applyAlignment="1">
      <alignment wrapText="1"/>
    </xf>
    <xf numFmtId="4" fontId="4" fillId="0" borderId="0" xfId="1" applyNumberFormat="1" applyFont="1" applyFill="1"/>
    <xf numFmtId="4" fontId="10" fillId="0" borderId="0" xfId="1" applyNumberFormat="1" applyFont="1" applyFill="1" applyBorder="1" applyAlignment="1">
      <alignment wrapText="1"/>
    </xf>
    <xf numFmtId="2" fontId="16" fillId="3" borderId="1" xfId="1" applyNumberFormat="1" applyFont="1" applyFill="1" applyBorder="1" applyAlignment="1">
      <alignment horizontal="center" vertical="center" wrapText="1"/>
    </xf>
    <xf numFmtId="164" fontId="16" fillId="0" borderId="1" xfId="1" applyNumberFormat="1" applyFont="1" applyBorder="1" applyAlignment="1">
      <alignment horizontal="center"/>
    </xf>
    <xf numFmtId="0" fontId="21" fillId="0" borderId="17" xfId="1" applyFont="1" applyBorder="1" applyAlignment="1">
      <alignment horizontal="center" vertical="center" wrapText="1"/>
    </xf>
    <xf numFmtId="2" fontId="21" fillId="3" borderId="17" xfId="1" applyNumberFormat="1" applyFont="1" applyFill="1" applyBorder="1" applyAlignment="1">
      <alignment horizontal="center" vertical="center" wrapText="1"/>
    </xf>
    <xf numFmtId="2" fontId="21" fillId="0" borderId="16" xfId="1" applyNumberFormat="1" applyFont="1" applyFill="1" applyBorder="1" applyAlignment="1">
      <alignment horizontal="center" vertical="center" wrapText="1"/>
    </xf>
    <xf numFmtId="4" fontId="18" fillId="0" borderId="5" xfId="1" applyNumberFormat="1" applyFont="1" applyBorder="1" applyAlignment="1">
      <alignment horizontal="center" vertical="center" wrapText="1"/>
    </xf>
    <xf numFmtId="4" fontId="18" fillId="0" borderId="12" xfId="1" applyNumberFormat="1" applyFont="1" applyBorder="1" applyAlignment="1">
      <alignment horizontal="center" vertical="center"/>
    </xf>
    <xf numFmtId="4" fontId="18" fillId="3" borderId="5" xfId="1" applyNumberFormat="1" applyFont="1" applyFill="1" applyBorder="1" applyAlignment="1">
      <alignment horizontal="center" wrapText="1"/>
    </xf>
    <xf numFmtId="4" fontId="21" fillId="0" borderId="8" xfId="0" applyNumberFormat="1" applyFont="1" applyBorder="1" applyAlignment="1">
      <alignment horizontal="center" vertical="center"/>
    </xf>
    <xf numFmtId="4" fontId="21" fillId="0" borderId="7" xfId="0" applyNumberFormat="1" applyFont="1" applyBorder="1" applyAlignment="1">
      <alignment horizontal="center" vertical="center"/>
    </xf>
    <xf numFmtId="164" fontId="21" fillId="3" borderId="6" xfId="2" applyNumberFormat="1" applyFont="1" applyFill="1" applyBorder="1" applyAlignment="1">
      <alignment horizontal="right" vertical="top" wrapText="1"/>
    </xf>
    <xf numFmtId="164" fontId="16" fillId="0" borderId="5" xfId="2" applyNumberFormat="1" applyFont="1" applyFill="1" applyBorder="1" applyAlignment="1">
      <alignment horizontal="right" vertical="center"/>
    </xf>
    <xf numFmtId="164" fontId="16" fillId="5" borderId="5" xfId="2" applyNumberFormat="1" applyFont="1" applyFill="1" applyBorder="1" applyAlignment="1">
      <alignment horizontal="right" vertical="center"/>
    </xf>
    <xf numFmtId="4" fontId="21" fillId="0" borderId="0" xfId="1" applyNumberFormat="1" applyFont="1" applyAlignment="1">
      <alignment horizontal="center"/>
    </xf>
    <xf numFmtId="2" fontId="21" fillId="0" borderId="0" xfId="1" applyNumberFormat="1" applyFont="1" applyFill="1" applyBorder="1" applyAlignment="1">
      <alignment horizontal="right" wrapText="1"/>
    </xf>
    <xf numFmtId="165" fontId="21" fillId="0" borderId="0" xfId="1" applyNumberFormat="1" applyFont="1" applyFill="1" applyBorder="1"/>
    <xf numFmtId="164" fontId="16" fillId="2" borderId="1" xfId="1" applyNumberFormat="1" applyFont="1" applyFill="1" applyBorder="1" applyAlignment="1">
      <alignment horizontal="center"/>
    </xf>
    <xf numFmtId="2" fontId="20" fillId="0" borderId="5" xfId="1" applyNumberFormat="1" applyFont="1" applyFill="1" applyBorder="1" applyAlignment="1">
      <alignment vertical="center" wrapText="1"/>
    </xf>
    <xf numFmtId="4" fontId="12" fillId="0" borderId="5" xfId="1" applyNumberFormat="1" applyFont="1" applyFill="1" applyBorder="1" applyAlignment="1">
      <alignment horizontal="center" vertical="center" wrapText="1"/>
    </xf>
    <xf numFmtId="4" fontId="12" fillId="0" borderId="12" xfId="2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vertical="center" wrapText="1"/>
    </xf>
    <xf numFmtId="4" fontId="12" fillId="3" borderId="5" xfId="1" applyNumberFormat="1" applyFont="1" applyFill="1" applyBorder="1" applyAlignment="1">
      <alignment horizontal="center" vertical="center" wrapText="1"/>
    </xf>
    <xf numFmtId="4" fontId="13" fillId="0" borderId="24" xfId="1" applyNumberFormat="1" applyFont="1" applyFill="1" applyBorder="1" applyAlignment="1">
      <alignment horizontal="center" vertical="center" wrapText="1"/>
    </xf>
    <xf numFmtId="164" fontId="16" fillId="0" borderId="1" xfId="1" applyNumberFormat="1" applyFont="1" applyBorder="1" applyAlignment="1">
      <alignment horizontal="center" vertical="center"/>
    </xf>
    <xf numFmtId="164" fontId="4" fillId="0" borderId="0" xfId="1" applyNumberFormat="1" applyFont="1" applyFill="1" applyBorder="1"/>
    <xf numFmtId="2" fontId="18" fillId="0" borderId="0" xfId="1" applyNumberFormat="1" applyFont="1" applyBorder="1" applyAlignment="1">
      <alignment vertical="center" wrapText="1"/>
    </xf>
    <xf numFmtId="2" fontId="16" fillId="3" borderId="5" xfId="1" applyNumberFormat="1" applyFont="1" applyFill="1" applyBorder="1" applyAlignment="1">
      <alignment horizontal="left" vertical="center" wrapText="1"/>
    </xf>
    <xf numFmtId="2" fontId="16" fillId="4" borderId="4" xfId="1" applyNumberFormat="1" applyFont="1" applyFill="1" applyBorder="1" applyAlignment="1">
      <alignment horizontal="right" wrapText="1"/>
    </xf>
    <xf numFmtId="2" fontId="16" fillId="4" borderId="3" xfId="1" applyNumberFormat="1" applyFont="1" applyFill="1" applyBorder="1" applyAlignment="1">
      <alignment horizontal="right" wrapText="1"/>
    </xf>
    <xf numFmtId="2" fontId="16" fillId="4" borderId="2" xfId="1" applyNumberFormat="1" applyFont="1" applyFill="1" applyBorder="1" applyAlignment="1">
      <alignment horizontal="right" wrapText="1"/>
    </xf>
    <xf numFmtId="2" fontId="13" fillId="3" borderId="4" xfId="1" applyNumberFormat="1" applyFont="1" applyFill="1" applyBorder="1" applyAlignment="1">
      <alignment horizontal="left" wrapText="1"/>
    </xf>
    <xf numFmtId="2" fontId="13" fillId="3" borderId="3" xfId="1" applyNumberFormat="1" applyFont="1" applyFill="1" applyBorder="1" applyAlignment="1">
      <alignment horizontal="left" wrapText="1"/>
    </xf>
    <xf numFmtId="0" fontId="13" fillId="0" borderId="4" xfId="1" applyFont="1" applyBorder="1" applyAlignment="1">
      <alignment horizontal="right" wrapText="1"/>
    </xf>
    <xf numFmtId="0" fontId="13" fillId="0" borderId="3" xfId="1" applyFont="1" applyBorder="1" applyAlignment="1">
      <alignment horizontal="right" wrapText="1"/>
    </xf>
    <xf numFmtId="0" fontId="13" fillId="0" borderId="2" xfId="1" applyFont="1" applyBorder="1" applyAlignment="1">
      <alignment horizontal="right" wrapText="1"/>
    </xf>
    <xf numFmtId="1" fontId="27" fillId="0" borderId="53" xfId="0" applyNumberFormat="1" applyFont="1" applyFill="1" applyBorder="1" applyAlignment="1">
      <alignment horizontal="center" vertical="center"/>
    </xf>
    <xf numFmtId="1" fontId="27" fillId="0" borderId="36" xfId="0" applyNumberFormat="1" applyFont="1" applyFill="1" applyBorder="1" applyAlignment="1">
      <alignment horizontal="center" vertical="center"/>
    </xf>
    <xf numFmtId="1" fontId="27" fillId="0" borderId="50" xfId="0" applyNumberFormat="1" applyFont="1" applyFill="1" applyBorder="1" applyAlignment="1">
      <alignment horizontal="center" vertical="center"/>
    </xf>
    <xf numFmtId="2" fontId="12" fillId="3" borderId="15" xfId="1" applyNumberFormat="1" applyFont="1" applyFill="1" applyBorder="1" applyAlignment="1">
      <alignment horizontal="left" wrapText="1"/>
    </xf>
    <xf numFmtId="2" fontId="12" fillId="3" borderId="14" xfId="1" applyNumberFormat="1" applyFont="1" applyFill="1" applyBorder="1" applyAlignment="1">
      <alignment horizontal="left" wrapText="1"/>
    </xf>
    <xf numFmtId="2" fontId="12" fillId="3" borderId="13" xfId="1" applyNumberFormat="1" applyFont="1" applyFill="1" applyBorder="1" applyAlignment="1">
      <alignment horizontal="left" wrapText="1"/>
    </xf>
    <xf numFmtId="2" fontId="16" fillId="3" borderId="15" xfId="1" applyNumberFormat="1" applyFont="1" applyFill="1" applyBorder="1" applyAlignment="1">
      <alignment horizontal="left" wrapText="1"/>
    </xf>
    <xf numFmtId="2" fontId="16" fillId="3" borderId="14" xfId="1" applyNumberFormat="1" applyFont="1" applyFill="1" applyBorder="1" applyAlignment="1">
      <alignment horizontal="left" wrapText="1"/>
    </xf>
    <xf numFmtId="2" fontId="16" fillId="3" borderId="13" xfId="1" applyNumberFormat="1" applyFont="1" applyFill="1" applyBorder="1" applyAlignment="1">
      <alignment horizontal="left" wrapText="1"/>
    </xf>
    <xf numFmtId="2" fontId="16" fillId="3" borderId="11" xfId="1" applyNumberFormat="1" applyFont="1" applyFill="1" applyBorder="1" applyAlignment="1">
      <alignment horizontal="left" vertical="center" wrapText="1"/>
    </xf>
    <xf numFmtId="2" fontId="16" fillId="3" borderId="10" xfId="1" applyNumberFormat="1" applyFont="1" applyFill="1" applyBorder="1" applyAlignment="1">
      <alignment horizontal="left" vertical="center" wrapText="1"/>
    </xf>
    <xf numFmtId="2" fontId="16" fillId="3" borderId="9" xfId="1" applyNumberFormat="1" applyFont="1" applyFill="1" applyBorder="1" applyAlignment="1">
      <alignment horizontal="left" vertical="center" wrapText="1"/>
    </xf>
    <xf numFmtId="2" fontId="16" fillId="3" borderId="6" xfId="1" applyNumberFormat="1" applyFont="1" applyFill="1" applyBorder="1" applyAlignment="1">
      <alignment horizontal="center" vertical="center" wrapText="1"/>
    </xf>
    <xf numFmtId="2" fontId="12" fillId="3" borderId="15" xfId="1" applyNumberFormat="1" applyFont="1" applyFill="1" applyBorder="1" applyAlignment="1">
      <alignment horizontal="left" vertical="center" wrapText="1"/>
    </xf>
    <xf numFmtId="2" fontId="12" fillId="3" borderId="14" xfId="1" applyNumberFormat="1" applyFont="1" applyFill="1" applyBorder="1" applyAlignment="1">
      <alignment horizontal="left" vertical="center" wrapText="1"/>
    </xf>
    <xf numFmtId="2" fontId="12" fillId="3" borderId="13" xfId="1" applyNumberFormat="1" applyFont="1" applyFill="1" applyBorder="1" applyAlignment="1">
      <alignment horizontal="left" vertical="center" wrapText="1"/>
    </xf>
    <xf numFmtId="2" fontId="12" fillId="3" borderId="4" xfId="1" applyNumberFormat="1" applyFont="1" applyFill="1" applyBorder="1" applyAlignment="1">
      <alignment horizontal="left" vertical="center" wrapText="1"/>
    </xf>
    <xf numFmtId="2" fontId="12" fillId="3" borderId="3" xfId="1" applyNumberFormat="1" applyFont="1" applyFill="1" applyBorder="1" applyAlignment="1">
      <alignment horizontal="left" vertical="center" wrapText="1"/>
    </xf>
    <xf numFmtId="2" fontId="12" fillId="3" borderId="2" xfId="1" applyNumberFormat="1" applyFont="1" applyFill="1" applyBorder="1" applyAlignment="1">
      <alignment horizontal="left" vertical="center" wrapText="1"/>
    </xf>
    <xf numFmtId="2" fontId="18" fillId="3" borderId="4" xfId="1" applyNumberFormat="1" applyFont="1" applyFill="1" applyBorder="1" applyAlignment="1">
      <alignment horizontal="center" vertical="center" wrapText="1"/>
    </xf>
    <xf numFmtId="2" fontId="18" fillId="3" borderId="2" xfId="1" applyNumberFormat="1" applyFont="1" applyFill="1" applyBorder="1" applyAlignment="1">
      <alignment horizontal="center" vertical="center" wrapText="1"/>
    </xf>
    <xf numFmtId="2" fontId="16" fillId="3" borderId="5" xfId="1" applyNumberFormat="1" applyFont="1" applyFill="1" applyBorder="1" applyAlignment="1">
      <alignment horizontal="center" vertical="center" wrapText="1"/>
    </xf>
    <xf numFmtId="2" fontId="9" fillId="3" borderId="22" xfId="1" applyNumberFormat="1" applyFont="1" applyFill="1" applyBorder="1" applyAlignment="1">
      <alignment horizontal="right" wrapText="1"/>
    </xf>
    <xf numFmtId="2" fontId="9" fillId="3" borderId="21" xfId="1" applyNumberFormat="1" applyFont="1" applyFill="1" applyBorder="1" applyAlignment="1">
      <alignment horizontal="right" wrapText="1"/>
    </xf>
    <xf numFmtId="2" fontId="21" fillId="7" borderId="0" xfId="1" applyNumberFormat="1" applyFont="1" applyFill="1" applyBorder="1" applyAlignment="1">
      <alignment horizontal="right" wrapText="1"/>
    </xf>
    <xf numFmtId="2" fontId="21" fillId="7" borderId="20" xfId="1" applyNumberFormat="1" applyFont="1" applyFill="1" applyBorder="1" applyAlignment="1">
      <alignment horizontal="right" wrapText="1"/>
    </xf>
    <xf numFmtId="2" fontId="13" fillId="6" borderId="4" xfId="1" applyNumberFormat="1" applyFont="1" applyFill="1" applyBorder="1" applyAlignment="1">
      <alignment horizontal="center" wrapText="1"/>
    </xf>
    <xf numFmtId="2" fontId="13" fillId="6" borderId="3" xfId="1" applyNumberFormat="1" applyFont="1" applyFill="1" applyBorder="1" applyAlignment="1">
      <alignment horizontal="center" wrapText="1"/>
    </xf>
    <xf numFmtId="2" fontId="13" fillId="6" borderId="2" xfId="1" applyNumberFormat="1" applyFont="1" applyFill="1" applyBorder="1" applyAlignment="1">
      <alignment horizontal="center" wrapText="1"/>
    </xf>
    <xf numFmtId="2" fontId="16" fillId="3" borderId="19" xfId="1" applyNumberFormat="1" applyFont="1" applyFill="1" applyBorder="1" applyAlignment="1">
      <alignment horizontal="center" vertical="center" wrapText="1"/>
    </xf>
    <xf numFmtId="2" fontId="16" fillId="3" borderId="18" xfId="1" applyNumberFormat="1" applyFont="1" applyFill="1" applyBorder="1" applyAlignment="1">
      <alignment horizontal="center" vertical="center" wrapText="1"/>
    </xf>
    <xf numFmtId="2" fontId="16" fillId="3" borderId="17" xfId="1" applyNumberFormat="1" applyFont="1" applyFill="1" applyBorder="1" applyAlignment="1">
      <alignment horizontal="center" vertical="center" wrapText="1"/>
    </xf>
    <xf numFmtId="2" fontId="12" fillId="3" borderId="4" xfId="1" applyNumberFormat="1" applyFont="1" applyFill="1" applyBorder="1" applyAlignment="1">
      <alignment horizontal="left" wrapText="1"/>
    </xf>
    <xf numFmtId="2" fontId="12" fillId="3" borderId="3" xfId="1" applyNumberFormat="1" applyFont="1" applyFill="1" applyBorder="1" applyAlignment="1">
      <alignment horizontal="left" wrapText="1"/>
    </xf>
    <xf numFmtId="2" fontId="16" fillId="4" borderId="4" xfId="1" applyNumberFormat="1" applyFont="1" applyFill="1" applyBorder="1" applyAlignment="1">
      <alignment horizontal="right" vertical="center" wrapText="1"/>
    </xf>
    <xf numFmtId="2" fontId="16" fillId="4" borderId="3" xfId="1" applyNumberFormat="1" applyFont="1" applyFill="1" applyBorder="1" applyAlignment="1">
      <alignment horizontal="right" vertical="center" wrapText="1"/>
    </xf>
    <xf numFmtId="2" fontId="16" fillId="4" borderId="2" xfId="1" applyNumberFormat="1" applyFont="1" applyFill="1" applyBorder="1" applyAlignment="1">
      <alignment horizontal="right" vertical="center" wrapText="1"/>
    </xf>
    <xf numFmtId="2" fontId="35" fillId="3" borderId="23" xfId="1" applyNumberFormat="1" applyFont="1" applyFill="1" applyBorder="1" applyAlignment="1">
      <alignment horizontal="left" wrapText="1"/>
    </xf>
    <xf numFmtId="2" fontId="16" fillId="3" borderId="4" xfId="1" applyNumberFormat="1" applyFont="1" applyFill="1" applyBorder="1" applyAlignment="1">
      <alignment horizontal="center" vertical="center" wrapText="1"/>
    </xf>
    <xf numFmtId="2" fontId="16" fillId="3" borderId="3" xfId="1" applyNumberFormat="1" applyFont="1" applyFill="1" applyBorder="1" applyAlignment="1">
      <alignment horizontal="center" vertical="center" wrapText="1"/>
    </xf>
    <xf numFmtId="2" fontId="16" fillId="3" borderId="2" xfId="1" applyNumberFormat="1" applyFont="1" applyFill="1" applyBorder="1" applyAlignment="1">
      <alignment horizontal="center" vertical="center" wrapText="1"/>
    </xf>
    <xf numFmtId="2" fontId="14" fillId="8" borderId="29" xfId="1" applyNumberFormat="1" applyFont="1" applyFill="1" applyBorder="1" applyAlignment="1">
      <alignment horizontal="left" vertical="center" wrapText="1"/>
    </xf>
    <xf numFmtId="2" fontId="14" fillId="8" borderId="13" xfId="1" applyNumberFormat="1" applyFont="1" applyFill="1" applyBorder="1" applyAlignment="1">
      <alignment horizontal="left" vertical="center" wrapText="1"/>
    </xf>
    <xf numFmtId="2" fontId="14" fillId="8" borderId="5" xfId="1" applyNumberFormat="1" applyFont="1" applyFill="1" applyBorder="1" applyAlignment="1">
      <alignment horizontal="left" vertical="center" wrapText="1"/>
    </xf>
    <xf numFmtId="2" fontId="9" fillId="6" borderId="28" xfId="1" applyNumberFormat="1" applyFont="1" applyFill="1" applyBorder="1" applyAlignment="1">
      <alignment horizontal="right" wrapText="1"/>
    </xf>
    <xf numFmtId="2" fontId="9" fillId="6" borderId="27" xfId="1" applyNumberFormat="1" applyFont="1" applyFill="1" applyBorder="1" applyAlignment="1">
      <alignment horizontal="right" wrapText="1"/>
    </xf>
    <xf numFmtId="2" fontId="12" fillId="3" borderId="29" xfId="1" applyNumberFormat="1" applyFont="1" applyFill="1" applyBorder="1" applyAlignment="1">
      <alignment horizontal="left" vertical="center" wrapText="1"/>
    </xf>
    <xf numFmtId="2" fontId="12" fillId="3" borderId="5" xfId="1" applyNumberFormat="1" applyFont="1" applyFill="1" applyBorder="1" applyAlignment="1">
      <alignment horizontal="left" vertical="center" wrapText="1"/>
    </xf>
    <xf numFmtId="2" fontId="12" fillId="0" borderId="15" xfId="1" applyNumberFormat="1" applyFont="1" applyFill="1" applyBorder="1" applyAlignment="1">
      <alignment horizontal="left" vertical="center" wrapText="1"/>
    </xf>
    <xf numFmtId="2" fontId="12" fillId="0" borderId="14" xfId="1" applyNumberFormat="1" applyFont="1" applyFill="1" applyBorder="1" applyAlignment="1">
      <alignment horizontal="left" vertical="center" wrapText="1"/>
    </xf>
    <xf numFmtId="2" fontId="12" fillId="0" borderId="13" xfId="1" applyNumberFormat="1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0" fontId="10" fillId="0" borderId="5" xfId="1" applyFont="1" applyFill="1" applyBorder="1" applyAlignment="1">
      <alignment horizontal="center"/>
    </xf>
    <xf numFmtId="2" fontId="14" fillId="8" borderId="30" xfId="1" applyNumberFormat="1" applyFont="1" applyFill="1" applyBorder="1" applyAlignment="1">
      <alignment horizontal="left" vertical="center" wrapText="1"/>
    </xf>
    <xf numFmtId="2" fontId="14" fillId="8" borderId="9" xfId="1" applyNumberFormat="1" applyFont="1" applyFill="1" applyBorder="1" applyAlignment="1">
      <alignment horizontal="left" vertical="center" wrapText="1"/>
    </xf>
    <xf numFmtId="2" fontId="14" fillId="8" borderId="8" xfId="1" applyNumberFormat="1" applyFont="1" applyFill="1" applyBorder="1" applyAlignment="1">
      <alignment horizontal="left" vertical="center" wrapText="1"/>
    </xf>
    <xf numFmtId="2" fontId="14" fillId="0" borderId="30" xfId="1" applyNumberFormat="1" applyFont="1" applyFill="1" applyBorder="1" applyAlignment="1">
      <alignment horizontal="left" vertical="center" wrapText="1"/>
    </xf>
    <xf numFmtId="2" fontId="14" fillId="0" borderId="9" xfId="1" applyNumberFormat="1" applyFont="1" applyFill="1" applyBorder="1" applyAlignment="1">
      <alignment horizontal="left" vertical="center" wrapText="1"/>
    </xf>
    <xf numFmtId="2" fontId="14" fillId="0" borderId="8" xfId="1" applyNumberFormat="1" applyFont="1" applyFill="1" applyBorder="1" applyAlignment="1">
      <alignment horizontal="left" vertical="center" wrapText="1"/>
    </xf>
    <xf numFmtId="4" fontId="18" fillId="3" borderId="38" xfId="1" applyNumberFormat="1" applyFont="1" applyFill="1" applyBorder="1" applyAlignment="1">
      <alignment horizontal="center" vertical="center" wrapText="1"/>
    </xf>
    <xf numFmtId="4" fontId="18" fillId="3" borderId="36" xfId="1" applyNumberFormat="1" applyFont="1" applyFill="1" applyBorder="1" applyAlignment="1">
      <alignment horizontal="center" vertical="center" wrapText="1"/>
    </xf>
    <xf numFmtId="4" fontId="18" fillId="3" borderId="6" xfId="1" applyNumberFormat="1" applyFont="1" applyFill="1" applyBorder="1" applyAlignment="1">
      <alignment horizontal="center" vertical="center" wrapText="1"/>
    </xf>
    <xf numFmtId="2" fontId="18" fillId="3" borderId="53" xfId="1" applyNumberFormat="1" applyFont="1" applyFill="1" applyBorder="1" applyAlignment="1">
      <alignment horizontal="center" vertical="center" wrapText="1"/>
    </xf>
    <xf numFmtId="2" fontId="18" fillId="3" borderId="36" xfId="1" applyNumberFormat="1" applyFont="1" applyFill="1" applyBorder="1" applyAlignment="1">
      <alignment horizontal="center" vertical="center" wrapText="1"/>
    </xf>
    <xf numFmtId="2" fontId="18" fillId="3" borderId="6" xfId="1" applyNumberFormat="1" applyFont="1" applyFill="1" applyBorder="1" applyAlignment="1">
      <alignment horizontal="center" vertical="center" wrapText="1"/>
    </xf>
    <xf numFmtId="2" fontId="13" fillId="6" borderId="4" xfId="1" applyNumberFormat="1" applyFont="1" applyFill="1" applyBorder="1" applyAlignment="1">
      <alignment horizontal="center" vertical="center" wrapText="1"/>
    </xf>
    <xf numFmtId="2" fontId="13" fillId="6" borderId="3" xfId="1" applyNumberFormat="1" applyFont="1" applyFill="1" applyBorder="1" applyAlignment="1">
      <alignment horizontal="center" vertical="center" wrapText="1"/>
    </xf>
    <xf numFmtId="2" fontId="13" fillId="6" borderId="2" xfId="1" applyNumberFormat="1" applyFont="1" applyFill="1" applyBorder="1" applyAlignment="1">
      <alignment horizontal="center" vertical="center" wrapText="1"/>
    </xf>
    <xf numFmtId="2" fontId="12" fillId="3" borderId="33" xfId="1" applyNumberFormat="1" applyFont="1" applyFill="1" applyBorder="1" applyAlignment="1">
      <alignment horizontal="left" wrapText="1"/>
    </xf>
    <xf numFmtId="2" fontId="12" fillId="3" borderId="32" xfId="1" applyNumberFormat="1" applyFont="1" applyFill="1" applyBorder="1" applyAlignment="1">
      <alignment horizontal="left" wrapText="1"/>
    </xf>
    <xf numFmtId="2" fontId="12" fillId="3" borderId="6" xfId="1" applyNumberFormat="1" applyFont="1" applyFill="1" applyBorder="1" applyAlignment="1">
      <alignment horizontal="left" wrapText="1"/>
    </xf>
    <xf numFmtId="2" fontId="10" fillId="3" borderId="6" xfId="1" applyNumberFormat="1" applyFont="1" applyFill="1" applyBorder="1" applyAlignment="1">
      <alignment horizontal="center" wrapText="1"/>
    </xf>
    <xf numFmtId="2" fontId="14" fillId="3" borderId="15" xfId="1" applyNumberFormat="1" applyFont="1" applyFill="1" applyBorder="1" applyAlignment="1">
      <alignment horizontal="left" wrapText="1"/>
    </xf>
    <xf numFmtId="2" fontId="14" fillId="3" borderId="14" xfId="1" applyNumberFormat="1" applyFont="1" applyFill="1" applyBorder="1" applyAlignment="1">
      <alignment horizontal="left" wrapText="1"/>
    </xf>
    <xf numFmtId="2" fontId="14" fillId="3" borderId="31" xfId="1" applyNumberFormat="1" applyFont="1" applyFill="1" applyBorder="1" applyAlignment="1">
      <alignment horizontal="left" wrapText="1"/>
    </xf>
    <xf numFmtId="2" fontId="13" fillId="6" borderId="28" xfId="1" applyNumberFormat="1" applyFont="1" applyFill="1" applyBorder="1" applyAlignment="1">
      <alignment horizontal="center" vertical="center" wrapText="1"/>
    </xf>
    <xf numFmtId="2" fontId="13" fillId="6" borderId="26" xfId="1" applyNumberFormat="1" applyFont="1" applyFill="1" applyBorder="1" applyAlignment="1">
      <alignment horizontal="center" vertical="center" wrapText="1"/>
    </xf>
    <xf numFmtId="2" fontId="13" fillId="6" borderId="27" xfId="1" applyNumberFormat="1" applyFont="1" applyFill="1" applyBorder="1" applyAlignment="1">
      <alignment horizontal="center" vertical="center" wrapText="1"/>
    </xf>
    <xf numFmtId="2" fontId="13" fillId="6" borderId="34" xfId="1" applyNumberFormat="1" applyFont="1" applyFill="1" applyBorder="1" applyAlignment="1">
      <alignment horizontal="center" vertical="center" wrapText="1"/>
    </xf>
    <xf numFmtId="2" fontId="17" fillId="3" borderId="33" xfId="1" applyNumberFormat="1" applyFont="1" applyFill="1" applyBorder="1" applyAlignment="1">
      <alignment horizontal="left" wrapText="1"/>
    </xf>
    <xf numFmtId="2" fontId="17" fillId="3" borderId="32" xfId="1" applyNumberFormat="1" applyFont="1" applyFill="1" applyBorder="1" applyAlignment="1">
      <alignment horizontal="left" wrapText="1"/>
    </xf>
    <xf numFmtId="2" fontId="17" fillId="3" borderId="6" xfId="1" applyNumberFormat="1" applyFont="1" applyFill="1" applyBorder="1" applyAlignment="1">
      <alignment horizontal="left" wrapText="1"/>
    </xf>
    <xf numFmtId="0" fontId="22" fillId="0" borderId="42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22" fillId="0" borderId="41" xfId="1" applyFont="1" applyBorder="1" applyAlignment="1">
      <alignment horizontal="center" vertical="center" wrapText="1"/>
    </xf>
    <xf numFmtId="0" fontId="22" fillId="0" borderId="20" xfId="1" applyFont="1" applyBorder="1" applyAlignment="1">
      <alignment horizontal="center" vertical="center" wrapText="1"/>
    </xf>
    <xf numFmtId="0" fontId="22" fillId="0" borderId="40" xfId="1" applyFont="1" applyBorder="1" applyAlignment="1">
      <alignment horizontal="center" vertical="center" wrapText="1"/>
    </xf>
    <xf numFmtId="0" fontId="22" fillId="0" borderId="39" xfId="1" applyFont="1" applyBorder="1" applyAlignment="1">
      <alignment horizontal="center" vertical="center" wrapText="1"/>
    </xf>
    <xf numFmtId="2" fontId="12" fillId="3" borderId="44" xfId="1" applyNumberFormat="1" applyFont="1" applyFill="1" applyBorder="1" applyAlignment="1">
      <alignment horizontal="left" vertical="center" wrapText="1"/>
    </xf>
    <xf numFmtId="2" fontId="12" fillId="3" borderId="43" xfId="1" applyNumberFormat="1" applyFont="1" applyFill="1" applyBorder="1" applyAlignment="1">
      <alignment horizontal="left" vertical="center" wrapText="1"/>
    </xf>
    <xf numFmtId="2" fontId="12" fillId="3" borderId="18" xfId="1" applyNumberFormat="1" applyFont="1" applyFill="1" applyBorder="1" applyAlignment="1">
      <alignment horizontal="left" vertical="center" wrapText="1"/>
    </xf>
    <xf numFmtId="165" fontId="12" fillId="3" borderId="37" xfId="2" applyFont="1" applyFill="1" applyBorder="1" applyAlignment="1">
      <alignment horizontal="center" vertical="center" wrapText="1"/>
    </xf>
    <xf numFmtId="165" fontId="12" fillId="3" borderId="35" xfId="2" applyFont="1" applyFill="1" applyBorder="1" applyAlignment="1">
      <alignment horizontal="center" vertical="center" wrapText="1"/>
    </xf>
    <xf numFmtId="165" fontId="12" fillId="3" borderId="25" xfId="2" applyFont="1" applyFill="1" applyBorder="1" applyAlignment="1">
      <alignment horizontal="center" vertical="center" wrapText="1"/>
    </xf>
    <xf numFmtId="2" fontId="33" fillId="3" borderId="0" xfId="1" applyNumberFormat="1" applyFont="1" applyFill="1" applyBorder="1" applyAlignment="1">
      <alignment horizontal="center" wrapText="1"/>
    </xf>
    <xf numFmtId="0" fontId="26" fillId="0" borderId="51" xfId="0" applyFont="1" applyBorder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 wrapText="1"/>
    </xf>
    <xf numFmtId="2" fontId="12" fillId="3" borderId="4" xfId="1" applyNumberFormat="1" applyFont="1" applyFill="1" applyBorder="1" applyAlignment="1">
      <alignment horizontal="center" vertical="center" wrapText="1"/>
    </xf>
    <xf numFmtId="2" fontId="12" fillId="3" borderId="3" xfId="1" applyNumberFormat="1" applyFont="1" applyFill="1" applyBorder="1" applyAlignment="1">
      <alignment horizontal="center" vertical="center" wrapText="1"/>
    </xf>
    <xf numFmtId="2" fontId="12" fillId="3" borderId="2" xfId="1" applyNumberFormat="1" applyFont="1" applyFill="1" applyBorder="1" applyAlignment="1">
      <alignment horizontal="center" vertical="center" wrapText="1"/>
    </xf>
    <xf numFmtId="0" fontId="18" fillId="0" borderId="43" xfId="0" applyFont="1" applyFill="1" applyBorder="1" applyAlignment="1">
      <alignment horizontal="center"/>
    </xf>
    <xf numFmtId="0" fontId="18" fillId="0" borderId="48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0" fillId="0" borderId="31" xfId="0" applyFont="1" applyFill="1" applyBorder="1" applyAlignment="1">
      <alignment horizontal="center"/>
    </xf>
    <xf numFmtId="2" fontId="20" fillId="0" borderId="10" xfId="0" applyNumberFormat="1" applyFont="1" applyFill="1" applyBorder="1" applyAlignment="1">
      <alignment horizontal="center" wrapText="1"/>
    </xf>
    <xf numFmtId="2" fontId="20" fillId="0" borderId="45" xfId="0" applyNumberFormat="1" applyFont="1" applyFill="1" applyBorder="1" applyAlignment="1">
      <alignment horizontal="center" wrapText="1"/>
    </xf>
    <xf numFmtId="2" fontId="12" fillId="9" borderId="23" xfId="1" applyNumberFormat="1" applyFont="1" applyFill="1" applyBorder="1" applyAlignment="1">
      <alignment horizontal="left" wrapText="1"/>
    </xf>
    <xf numFmtId="2" fontId="16" fillId="3" borderId="44" xfId="1" applyNumberFormat="1" applyFont="1" applyFill="1" applyBorder="1" applyAlignment="1">
      <alignment horizontal="center" vertical="center" wrapText="1"/>
    </xf>
    <xf numFmtId="2" fontId="16" fillId="3" borderId="43" xfId="1" applyNumberFormat="1" applyFont="1" applyFill="1" applyBorder="1" applyAlignment="1">
      <alignment horizontal="center" vertical="center" wrapText="1"/>
    </xf>
  </cellXfs>
  <cellStyles count="5">
    <cellStyle name="Normal" xfId="3"/>
    <cellStyle name="Обычный" xfId="0" builtinId="0"/>
    <cellStyle name="Обычный 2" xfId="1"/>
    <cellStyle name="Обычный 7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U98"/>
  <sheetViews>
    <sheetView tabSelected="1" view="pageBreakPreview" topLeftCell="A21" zoomScale="50" zoomScaleNormal="70" zoomScaleSheetLayoutView="50" workbookViewId="0">
      <selection activeCell="I80" sqref="I80"/>
    </sheetView>
  </sheetViews>
  <sheetFormatPr defaultColWidth="10.42578125" defaultRowHeight="12.75" x14ac:dyDescent="0.2"/>
  <cols>
    <col min="1" max="1" width="40.85546875" style="1" customWidth="1"/>
    <col min="2" max="2" width="32.42578125" style="1" customWidth="1"/>
    <col min="3" max="3" width="18.5703125" style="1" customWidth="1"/>
    <col min="4" max="4" width="18.140625" style="1" customWidth="1"/>
    <col min="5" max="5" width="19" style="1" customWidth="1"/>
    <col min="6" max="6" width="22.140625" style="1" customWidth="1"/>
    <col min="7" max="7" width="24.85546875" style="1" customWidth="1"/>
    <col min="8" max="8" width="27.42578125" style="1" customWidth="1"/>
    <col min="9" max="9" width="26.42578125" style="1" customWidth="1"/>
    <col min="10" max="10" width="22.7109375" style="1" customWidth="1"/>
    <col min="11" max="11" width="12.5703125" style="1" hidden="1" customWidth="1"/>
    <col min="12" max="12" width="16.85546875" style="1" hidden="1" customWidth="1"/>
    <col min="13" max="13" width="13.85546875" style="1" hidden="1" customWidth="1"/>
    <col min="14" max="14" width="13.42578125" style="1" hidden="1" customWidth="1"/>
    <col min="15" max="15" width="26" style="1" hidden="1" customWidth="1"/>
    <col min="16" max="16" width="16.5703125" style="1" hidden="1" customWidth="1"/>
    <col min="17" max="21" width="9.140625" style="1" hidden="1" customWidth="1"/>
    <col min="22" max="254" width="9.140625" style="1" customWidth="1"/>
    <col min="255" max="255" width="38.42578125" style="1" customWidth="1"/>
    <col min="256" max="16384" width="10.42578125" style="1"/>
  </cols>
  <sheetData>
    <row r="1" spans="1:17" ht="18.75" customHeight="1" x14ac:dyDescent="0.2">
      <c r="A1" s="225" t="s">
        <v>92</v>
      </c>
      <c r="B1" s="225"/>
      <c r="C1" s="225"/>
      <c r="D1" s="225"/>
      <c r="E1" s="225"/>
      <c r="F1" s="225"/>
      <c r="G1" s="225"/>
      <c r="H1" s="225"/>
      <c r="I1" s="225"/>
    </row>
    <row r="2" spans="1:17" ht="76.5" customHeight="1" x14ac:dyDescent="0.2">
      <c r="A2" s="225"/>
      <c r="B2" s="225"/>
      <c r="C2" s="225"/>
      <c r="D2" s="225"/>
      <c r="E2" s="225"/>
      <c r="F2" s="225"/>
      <c r="G2" s="225"/>
      <c r="H2" s="225"/>
      <c r="I2" s="225"/>
    </row>
    <row r="3" spans="1:17" ht="30.75" customHeight="1" x14ac:dyDescent="0.35">
      <c r="A3" s="84" t="s">
        <v>91</v>
      </c>
      <c r="B3" s="84"/>
      <c r="C3" s="84"/>
      <c r="D3" s="84"/>
      <c r="E3" s="85">
        <v>3083.06</v>
      </c>
      <c r="F3" s="83" t="s">
        <v>90</v>
      </c>
      <c r="G3" s="83"/>
      <c r="H3" s="84"/>
      <c r="I3" s="83"/>
      <c r="J3" s="8"/>
    </row>
    <row r="4" spans="1:17" ht="30.75" customHeight="1" thickBot="1" x14ac:dyDescent="0.4">
      <c r="A4" s="84"/>
      <c r="B4" s="84"/>
      <c r="C4" s="84"/>
      <c r="D4" s="84"/>
      <c r="E4" s="84"/>
      <c r="F4" s="83"/>
      <c r="G4" s="83"/>
      <c r="H4" s="84"/>
      <c r="I4" s="83"/>
      <c r="J4" s="8"/>
    </row>
    <row r="5" spans="1:17" s="37" customFormat="1" ht="42" customHeight="1" thickBot="1" x14ac:dyDescent="0.35">
      <c r="A5" s="82" t="s">
        <v>89</v>
      </c>
      <c r="B5" s="81" t="s">
        <v>88</v>
      </c>
      <c r="C5" s="80" t="s">
        <v>9</v>
      </c>
      <c r="D5" s="80" t="s">
        <v>8</v>
      </c>
      <c r="E5" s="80" t="s">
        <v>87</v>
      </c>
      <c r="F5" s="79" t="s">
        <v>7</v>
      </c>
      <c r="G5" s="78" t="s">
        <v>6</v>
      </c>
      <c r="H5" s="74"/>
      <c r="I5" s="74"/>
      <c r="J5" s="50"/>
    </row>
    <row r="6" spans="1:17" s="37" customFormat="1" ht="24.95" customHeight="1" x14ac:dyDescent="0.3">
      <c r="A6" s="131" t="s">
        <v>86</v>
      </c>
      <c r="B6" s="77" t="s">
        <v>85</v>
      </c>
      <c r="C6" s="75">
        <v>-98433.07</v>
      </c>
      <c r="D6" s="75">
        <v>1259607.29</v>
      </c>
      <c r="E6" s="75">
        <v>-2614.8900000000003</v>
      </c>
      <c r="F6" s="64">
        <v>1184863.2</v>
      </c>
      <c r="G6" s="63">
        <f>C6+F6-D6-E6</f>
        <v>-170562.27000000014</v>
      </c>
      <c r="H6" s="121"/>
      <c r="I6" s="76"/>
      <c r="J6" s="46"/>
    </row>
    <row r="7" spans="1:17" s="37" customFormat="1" ht="24.95" customHeight="1" x14ac:dyDescent="0.3">
      <c r="A7" s="132"/>
      <c r="B7" s="66" t="s">
        <v>84</v>
      </c>
      <c r="C7" s="65">
        <v>-70897.94</v>
      </c>
      <c r="D7" s="75">
        <v>151760.96000000002</v>
      </c>
      <c r="E7" s="75">
        <v>-1386.91</v>
      </c>
      <c r="F7" s="64">
        <v>215640.63000000003</v>
      </c>
      <c r="G7" s="63">
        <f t="shared" ref="G7:G19" si="0">C7+F7-D7-E7</f>
        <v>-5631.3599999999897</v>
      </c>
      <c r="H7" s="74"/>
      <c r="I7" s="73"/>
      <c r="J7" s="46"/>
    </row>
    <row r="8" spans="1:17" s="37" customFormat="1" ht="24.95" customHeight="1" x14ac:dyDescent="0.3">
      <c r="A8" s="132"/>
      <c r="B8" s="66" t="s">
        <v>83</v>
      </c>
      <c r="C8" s="65">
        <v>-6440.65</v>
      </c>
      <c r="D8" s="65">
        <v>32633.31</v>
      </c>
      <c r="E8" s="65">
        <v>-1996.1399999999999</v>
      </c>
      <c r="F8" s="64">
        <v>36474.090000000004</v>
      </c>
      <c r="G8" s="63">
        <f t="shared" si="0"/>
        <v>-603.72999999999911</v>
      </c>
      <c r="H8" s="55"/>
      <c r="I8" s="47"/>
      <c r="J8" s="51"/>
    </row>
    <row r="9" spans="1:17" s="37" customFormat="1" ht="24.95" customHeight="1" x14ac:dyDescent="0.3">
      <c r="A9" s="132"/>
      <c r="B9" s="66" t="s">
        <v>82</v>
      </c>
      <c r="C9" s="65">
        <v>-3947.95</v>
      </c>
      <c r="D9" s="65">
        <v>28208.39</v>
      </c>
      <c r="E9" s="65">
        <v>-2528.1</v>
      </c>
      <c r="F9" s="64">
        <v>29023.45</v>
      </c>
      <c r="G9" s="63">
        <f t="shared" si="0"/>
        <v>-604.78999999999951</v>
      </c>
      <c r="H9" s="55"/>
      <c r="I9" s="47"/>
      <c r="J9" s="51"/>
    </row>
    <row r="10" spans="1:17" s="37" customFormat="1" ht="24.95" customHeight="1" x14ac:dyDescent="0.3">
      <c r="A10" s="132"/>
      <c r="B10" s="66" t="s">
        <v>81</v>
      </c>
      <c r="C10" s="65">
        <v>-3410.77</v>
      </c>
      <c r="D10" s="65">
        <v>24370.639999999999</v>
      </c>
      <c r="E10" s="65">
        <v>-2184.11</v>
      </c>
      <c r="F10" s="64">
        <v>25074.809999999998</v>
      </c>
      <c r="G10" s="63">
        <f t="shared" si="0"/>
        <v>-522.49000000000206</v>
      </c>
      <c r="H10" s="55"/>
      <c r="I10" s="47"/>
      <c r="J10" s="51"/>
      <c r="L10" s="72"/>
    </row>
    <row r="11" spans="1:17" s="37" customFormat="1" ht="24.95" customHeight="1" x14ac:dyDescent="0.3">
      <c r="A11" s="132"/>
      <c r="B11" s="66" t="s">
        <v>80</v>
      </c>
      <c r="C11" s="65">
        <v>-52052.79</v>
      </c>
      <c r="D11" s="65">
        <v>111421.87</v>
      </c>
      <c r="E11" s="65">
        <v>-1018.26</v>
      </c>
      <c r="F11" s="64">
        <v>158321.88</v>
      </c>
      <c r="G11" s="63">
        <f t="shared" si="0"/>
        <v>-4134.5199999999986</v>
      </c>
      <c r="H11" s="55"/>
      <c r="I11" s="47"/>
      <c r="J11" s="51"/>
    </row>
    <row r="12" spans="1:17" s="37" customFormat="1" ht="24.95" customHeight="1" x14ac:dyDescent="0.3">
      <c r="A12" s="132"/>
      <c r="B12" s="66" t="s">
        <v>79</v>
      </c>
      <c r="C12" s="65">
        <v>-3075.82</v>
      </c>
      <c r="D12" s="65">
        <v>6250.8600000000006</v>
      </c>
      <c r="E12" s="65">
        <v>-1030.6100000000001</v>
      </c>
      <c r="F12" s="64">
        <v>7998.41</v>
      </c>
      <c r="G12" s="63">
        <f t="shared" si="0"/>
        <v>-297.66000000000031</v>
      </c>
      <c r="H12" s="55"/>
      <c r="I12" s="47"/>
      <c r="J12" s="51"/>
      <c r="L12" s="71" t="s">
        <v>78</v>
      </c>
      <c r="M12" s="70"/>
      <c r="N12" s="69"/>
      <c r="O12" s="69"/>
      <c r="P12" s="69"/>
      <c r="Q12" s="69"/>
    </row>
    <row r="13" spans="1:17" s="37" customFormat="1" ht="24.95" customHeight="1" x14ac:dyDescent="0.3">
      <c r="A13" s="132"/>
      <c r="B13" s="66" t="s">
        <v>77</v>
      </c>
      <c r="C13" s="65">
        <v>-7343.44</v>
      </c>
      <c r="D13" s="65">
        <v>37056.479999999996</v>
      </c>
      <c r="E13" s="65">
        <v>-2584.8000000000002</v>
      </c>
      <c r="F13" s="64">
        <v>41126.76</v>
      </c>
      <c r="G13" s="63">
        <f t="shared" si="0"/>
        <v>-688.35999999999603</v>
      </c>
      <c r="H13" s="55"/>
      <c r="I13" s="47"/>
      <c r="J13" s="51"/>
      <c r="L13" s="226">
        <f>2000/34</f>
        <v>58.823529411764703</v>
      </c>
      <c r="M13" s="228" t="s">
        <v>76</v>
      </c>
      <c r="N13" s="228"/>
      <c r="O13" s="228"/>
      <c r="P13" s="228"/>
      <c r="Q13" s="228"/>
    </row>
    <row r="14" spans="1:17" s="37" customFormat="1" ht="24.95" customHeight="1" x14ac:dyDescent="0.3">
      <c r="A14" s="132"/>
      <c r="B14" s="66" t="s">
        <v>75</v>
      </c>
      <c r="C14" s="65">
        <v>-202.89</v>
      </c>
      <c r="D14" s="65">
        <v>2596.33</v>
      </c>
      <c r="E14" s="65">
        <v>-5.41</v>
      </c>
      <c r="F14" s="64">
        <v>2442.2799999999993</v>
      </c>
      <c r="G14" s="63">
        <f t="shared" si="0"/>
        <v>-351.53000000000048</v>
      </c>
      <c r="H14" s="55"/>
      <c r="I14" s="47"/>
      <c r="J14" s="51"/>
      <c r="L14" s="227"/>
      <c r="M14" s="228"/>
      <c r="N14" s="228"/>
      <c r="O14" s="228"/>
      <c r="P14" s="228"/>
      <c r="Q14" s="228"/>
    </row>
    <row r="15" spans="1:17" s="37" customFormat="1" ht="24.95" customHeight="1" x14ac:dyDescent="0.3">
      <c r="A15" s="132"/>
      <c r="B15" s="66" t="s">
        <v>74</v>
      </c>
      <c r="C15" s="65">
        <v>-11706.1</v>
      </c>
      <c r="D15" s="65">
        <v>26517.9</v>
      </c>
      <c r="E15" s="65">
        <v>238.9</v>
      </c>
      <c r="F15" s="64">
        <v>38089.019999999997</v>
      </c>
      <c r="G15" s="63">
        <f t="shared" si="0"/>
        <v>-373.88000000000318</v>
      </c>
      <c r="H15" s="55"/>
      <c r="I15" s="47"/>
      <c r="J15" s="51"/>
      <c r="L15" s="69">
        <f>54600/18</f>
        <v>3033.3333333333335</v>
      </c>
      <c r="M15" s="69" t="s">
        <v>73</v>
      </c>
      <c r="N15" s="69"/>
      <c r="O15" s="69"/>
      <c r="P15" s="69"/>
      <c r="Q15" s="69"/>
    </row>
    <row r="16" spans="1:17" s="37" customFormat="1" ht="24.95" customHeight="1" x14ac:dyDescent="0.3">
      <c r="A16" s="132"/>
      <c r="B16" s="66" t="s">
        <v>72</v>
      </c>
      <c r="C16" s="65">
        <v>-1858.75</v>
      </c>
      <c r="D16" s="65">
        <v>5516.29</v>
      </c>
      <c r="E16" s="65">
        <v>-680.84</v>
      </c>
      <c r="F16" s="64">
        <v>6454.3600000000006</v>
      </c>
      <c r="G16" s="63">
        <f t="shared" si="0"/>
        <v>-239.83999999999935</v>
      </c>
      <c r="H16" s="55"/>
      <c r="I16" s="47"/>
      <c r="J16" s="51"/>
    </row>
    <row r="17" spans="1:19" s="37" customFormat="1" ht="24.95" customHeight="1" x14ac:dyDescent="0.3">
      <c r="A17" s="132"/>
      <c r="B17" s="68" t="s">
        <v>71</v>
      </c>
      <c r="C17" s="67">
        <v>-115.93</v>
      </c>
      <c r="D17" s="67">
        <v>1483.3100000000002</v>
      </c>
      <c r="E17" s="67">
        <v>-3.09</v>
      </c>
      <c r="F17" s="64">
        <v>1395.3500000000001</v>
      </c>
      <c r="G17" s="63">
        <f t="shared" si="0"/>
        <v>-200.8000000000001</v>
      </c>
      <c r="H17" s="55"/>
      <c r="I17" s="47"/>
      <c r="J17" s="51"/>
    </row>
    <row r="18" spans="1:19" s="37" customFormat="1" ht="24.95" customHeight="1" x14ac:dyDescent="0.3">
      <c r="A18" s="132"/>
      <c r="B18" s="66" t="s">
        <v>70</v>
      </c>
      <c r="C18" s="65">
        <v>-2004.44</v>
      </c>
      <c r="D18" s="65">
        <v>13829.44</v>
      </c>
      <c r="E18" s="65">
        <v>-1371.1899999999998</v>
      </c>
      <c r="F18" s="64">
        <v>14151.319999999998</v>
      </c>
      <c r="G18" s="63">
        <f t="shared" si="0"/>
        <v>-311.3700000000033</v>
      </c>
      <c r="H18" s="55"/>
      <c r="I18" s="47"/>
      <c r="J18" s="51"/>
    </row>
    <row r="19" spans="1:19" s="37" customFormat="1" ht="24.95" customHeight="1" x14ac:dyDescent="0.3">
      <c r="A19" s="132"/>
      <c r="B19" s="66" t="s">
        <v>69</v>
      </c>
      <c r="C19" s="65">
        <v>-4492.78</v>
      </c>
      <c r="D19" s="65">
        <v>57492.150000000009</v>
      </c>
      <c r="E19" s="65">
        <v>-119.36</v>
      </c>
      <c r="F19" s="64">
        <v>54080.56</v>
      </c>
      <c r="G19" s="63">
        <f t="shared" si="0"/>
        <v>-7785.0100000000102</v>
      </c>
      <c r="H19" s="55"/>
      <c r="I19" s="47"/>
      <c r="J19" s="62"/>
    </row>
    <row r="20" spans="1:19" s="37" customFormat="1" ht="24.95" customHeight="1" thickBot="1" x14ac:dyDescent="0.35">
      <c r="A20" s="133"/>
      <c r="B20" s="66" t="s">
        <v>68</v>
      </c>
      <c r="C20" s="65">
        <v>0</v>
      </c>
      <c r="D20" s="65">
        <f>1358592.95+202307.62</f>
        <v>1560900.5699999998</v>
      </c>
      <c r="E20" s="65">
        <v>-132.96</v>
      </c>
      <c r="F20" s="64">
        <f>1358592.95+169528.28</f>
        <v>1528121.23</v>
      </c>
      <c r="G20" s="63">
        <f>C20+F20-D20-E20</f>
        <v>-32646.379999999852</v>
      </c>
      <c r="H20" s="55"/>
      <c r="I20" s="47"/>
      <c r="J20" s="62"/>
    </row>
    <row r="21" spans="1:19" s="37" customFormat="1" ht="20.25" customHeight="1" thickBot="1" x14ac:dyDescent="0.35">
      <c r="A21" s="61"/>
      <c r="B21" s="60" t="s">
        <v>67</v>
      </c>
      <c r="C21" s="59">
        <f>SUM(C6:C20)</f>
        <v>-265983.32000000007</v>
      </c>
      <c r="D21" s="59">
        <f t="shared" ref="D21:G21" si="1">SUM(D6:D20)</f>
        <v>3319645.79</v>
      </c>
      <c r="E21" s="59">
        <f t="shared" si="1"/>
        <v>-17417.770000000004</v>
      </c>
      <c r="F21" s="59">
        <f t="shared" si="1"/>
        <v>3343257.3500000006</v>
      </c>
      <c r="G21" s="59">
        <f t="shared" si="1"/>
        <v>-224953.98999999996</v>
      </c>
      <c r="H21" s="55"/>
      <c r="I21" s="47"/>
      <c r="J21" s="51"/>
    </row>
    <row r="22" spans="1:19" s="37" customFormat="1" ht="20.25" hidden="1" customHeight="1" x14ac:dyDescent="0.3">
      <c r="A22" s="58"/>
      <c r="B22" s="57"/>
      <c r="C22" s="56"/>
      <c r="D22" s="56"/>
      <c r="E22" s="56"/>
      <c r="F22" s="56"/>
      <c r="G22" s="56"/>
      <c r="H22" s="55">
        <f>-339022.23</f>
        <v>-339022.23</v>
      </c>
      <c r="I22" s="47"/>
      <c r="J22" s="51"/>
    </row>
    <row r="23" spans="1:19" s="50" customFormat="1" ht="31.5" customHeight="1" x14ac:dyDescent="0.3">
      <c r="A23" s="54"/>
      <c r="B23" s="54"/>
      <c r="C23" s="53"/>
      <c r="D23" s="53"/>
      <c r="E23" s="53"/>
      <c r="F23" s="53"/>
      <c r="G23" s="53"/>
      <c r="H23" s="52"/>
      <c r="I23" s="47"/>
      <c r="J23" s="51"/>
    </row>
    <row r="24" spans="1:19" s="46" customFormat="1" ht="30.75" customHeight="1" thickBot="1" x14ac:dyDescent="0.35">
      <c r="A24" s="49"/>
      <c r="B24" s="49"/>
      <c r="C24" s="49"/>
      <c r="D24" s="49"/>
      <c r="E24" s="49"/>
      <c r="F24" s="49"/>
      <c r="G24" s="49"/>
      <c r="H24" s="48"/>
      <c r="I24" s="47"/>
    </row>
    <row r="25" spans="1:19" s="37" customFormat="1" ht="33" customHeight="1" thickBot="1" x14ac:dyDescent="0.35">
      <c r="A25" s="229" t="s">
        <v>66</v>
      </c>
      <c r="B25" s="230"/>
      <c r="C25" s="230"/>
      <c r="D25" s="230"/>
      <c r="E25" s="230"/>
      <c r="F25" s="230"/>
      <c r="G25" s="230"/>
      <c r="H25" s="231"/>
      <c r="I25" s="32"/>
      <c r="J25" s="46"/>
      <c r="K25" s="40"/>
      <c r="L25" s="40"/>
      <c r="M25" s="40"/>
      <c r="N25" s="40"/>
      <c r="O25" s="40"/>
      <c r="P25" s="40"/>
      <c r="Q25" s="40"/>
      <c r="R25" s="40"/>
      <c r="S25" s="40"/>
    </row>
    <row r="26" spans="1:19" s="37" customFormat="1" ht="21" customHeight="1" thickBot="1" x14ac:dyDescent="0.35">
      <c r="A26" s="45" t="s">
        <v>65</v>
      </c>
      <c r="B26" s="232" t="s">
        <v>64</v>
      </c>
      <c r="C26" s="232"/>
      <c r="D26" s="232"/>
      <c r="E26" s="232"/>
      <c r="F26" s="232"/>
      <c r="G26" s="232"/>
      <c r="H26" s="233"/>
      <c r="I26" s="32"/>
      <c r="J26" s="31"/>
      <c r="K26" s="40"/>
      <c r="L26" s="40"/>
      <c r="M26" s="40"/>
      <c r="N26" s="40"/>
      <c r="O26" s="40"/>
      <c r="P26" s="40"/>
      <c r="Q26" s="44"/>
      <c r="R26" s="43"/>
      <c r="S26" s="42"/>
    </row>
    <row r="27" spans="1:19" s="31" customFormat="1" ht="21" customHeight="1" x14ac:dyDescent="0.3">
      <c r="A27" s="41" t="s">
        <v>63</v>
      </c>
      <c r="B27" s="234" t="s">
        <v>61</v>
      </c>
      <c r="C27" s="234"/>
      <c r="D27" s="234"/>
      <c r="E27" s="234"/>
      <c r="F27" s="234"/>
      <c r="G27" s="234"/>
      <c r="H27" s="235"/>
      <c r="I27" s="32"/>
      <c r="K27" s="40"/>
      <c r="L27" s="40"/>
      <c r="M27" s="40"/>
      <c r="N27" s="40"/>
      <c r="O27" s="40"/>
      <c r="P27" s="39"/>
      <c r="Q27" s="39"/>
      <c r="R27" s="39"/>
      <c r="S27" s="39"/>
    </row>
    <row r="28" spans="1:19" s="31" customFormat="1" ht="21" customHeight="1" x14ac:dyDescent="0.3">
      <c r="A28" s="41" t="s">
        <v>62</v>
      </c>
      <c r="B28" s="234" t="s">
        <v>61</v>
      </c>
      <c r="C28" s="234"/>
      <c r="D28" s="234"/>
      <c r="E28" s="234"/>
      <c r="F28" s="234"/>
      <c r="G28" s="234"/>
      <c r="H28" s="235"/>
      <c r="I28" s="32"/>
      <c r="K28" s="40"/>
      <c r="L28" s="40"/>
      <c r="M28" s="40"/>
      <c r="N28" s="40"/>
      <c r="O28" s="40"/>
      <c r="P28" s="39"/>
      <c r="Q28" s="39"/>
      <c r="R28" s="39"/>
      <c r="S28" s="39"/>
    </row>
    <row r="29" spans="1:19" s="31" customFormat="1" ht="21" customHeight="1" x14ac:dyDescent="0.3">
      <c r="A29" s="38" t="s">
        <v>60</v>
      </c>
      <c r="B29" s="234" t="s">
        <v>59</v>
      </c>
      <c r="C29" s="234"/>
      <c r="D29" s="234"/>
      <c r="E29" s="234"/>
      <c r="F29" s="234"/>
      <c r="G29" s="234"/>
      <c r="H29" s="235"/>
      <c r="I29" s="32"/>
    </row>
    <row r="30" spans="1:19" s="31" customFormat="1" ht="21" customHeight="1" x14ac:dyDescent="0.3">
      <c r="A30" s="38" t="s">
        <v>58</v>
      </c>
      <c r="B30" s="234" t="s">
        <v>57</v>
      </c>
      <c r="C30" s="234"/>
      <c r="D30" s="234"/>
      <c r="E30" s="234"/>
      <c r="F30" s="234"/>
      <c r="G30" s="234"/>
      <c r="H30" s="235"/>
      <c r="I30" s="32"/>
    </row>
    <row r="31" spans="1:19" s="37" customFormat="1" ht="21" customHeight="1" x14ac:dyDescent="0.3">
      <c r="A31" s="36" t="s">
        <v>56</v>
      </c>
      <c r="B31" s="234" t="s">
        <v>55</v>
      </c>
      <c r="C31" s="234"/>
      <c r="D31" s="234"/>
      <c r="E31" s="234"/>
      <c r="F31" s="234"/>
      <c r="G31" s="234"/>
      <c r="H31" s="235"/>
      <c r="I31" s="32"/>
      <c r="J31" s="31"/>
    </row>
    <row r="32" spans="1:19" s="37" customFormat="1" ht="21" customHeight="1" x14ac:dyDescent="0.3">
      <c r="A32" s="36" t="s">
        <v>54</v>
      </c>
      <c r="B32" s="234" t="s">
        <v>52</v>
      </c>
      <c r="C32" s="234"/>
      <c r="D32" s="234"/>
      <c r="E32" s="234"/>
      <c r="F32" s="234"/>
      <c r="G32" s="234"/>
      <c r="H32" s="235"/>
      <c r="I32" s="32"/>
      <c r="J32" s="31"/>
    </row>
    <row r="33" spans="1:9" s="31" customFormat="1" ht="21.75" customHeight="1" x14ac:dyDescent="0.3">
      <c r="A33" s="36" t="s">
        <v>53</v>
      </c>
      <c r="B33" s="234" t="s">
        <v>52</v>
      </c>
      <c r="C33" s="234"/>
      <c r="D33" s="234"/>
      <c r="E33" s="234"/>
      <c r="F33" s="234"/>
      <c r="G33" s="234"/>
      <c r="H33" s="235"/>
      <c r="I33" s="32"/>
    </row>
    <row r="34" spans="1:9" s="31" customFormat="1" ht="24.75" customHeight="1" thickBot="1" x14ac:dyDescent="0.35">
      <c r="A34" s="35" t="s">
        <v>51</v>
      </c>
      <c r="B34" s="236" t="s">
        <v>50</v>
      </c>
      <c r="C34" s="236"/>
      <c r="D34" s="236"/>
      <c r="E34" s="236"/>
      <c r="F34" s="236"/>
      <c r="G34" s="236"/>
      <c r="H34" s="237"/>
      <c r="I34" s="32"/>
    </row>
    <row r="35" spans="1:9" s="31" customFormat="1" ht="35.25" customHeight="1" x14ac:dyDescent="0.3">
      <c r="A35" s="34"/>
      <c r="B35" s="33"/>
      <c r="C35" s="33"/>
      <c r="D35" s="33"/>
      <c r="E35" s="33"/>
      <c r="F35" s="33"/>
      <c r="G35" s="33"/>
      <c r="H35" s="33"/>
      <c r="I35" s="32"/>
    </row>
    <row r="36" spans="1:9" ht="25.5" customHeight="1" thickBot="1" x14ac:dyDescent="0.35">
      <c r="A36" s="238" t="s">
        <v>49</v>
      </c>
      <c r="B36" s="238"/>
      <c r="C36" s="238"/>
      <c r="D36" s="238"/>
      <c r="E36" s="238"/>
      <c r="F36" s="238"/>
      <c r="G36" s="238"/>
      <c r="H36" s="238"/>
      <c r="I36" s="238"/>
    </row>
    <row r="37" spans="1:9" s="28" customFormat="1" ht="66" customHeight="1" thickBot="1" x14ac:dyDescent="0.3">
      <c r="A37" s="239" t="s">
        <v>16</v>
      </c>
      <c r="B37" s="240"/>
      <c r="C37" s="240"/>
      <c r="D37" s="240"/>
      <c r="E37" s="240"/>
      <c r="F37" s="161"/>
      <c r="G37" s="30" t="s">
        <v>15</v>
      </c>
      <c r="H37" s="30" t="s">
        <v>48</v>
      </c>
      <c r="I37" s="29" t="s">
        <v>47</v>
      </c>
    </row>
    <row r="38" spans="1:9" s="28" customFormat="1" ht="33" customHeight="1" thickBot="1" x14ac:dyDescent="0.3">
      <c r="A38" s="196" t="s">
        <v>93</v>
      </c>
      <c r="B38" s="197"/>
      <c r="C38" s="197"/>
      <c r="D38" s="197"/>
      <c r="E38" s="197"/>
      <c r="F38" s="197"/>
      <c r="G38" s="197"/>
      <c r="H38" s="197"/>
      <c r="I38" s="198"/>
    </row>
    <row r="39" spans="1:9" ht="24" customHeight="1" x14ac:dyDescent="0.2">
      <c r="A39" s="219" t="s">
        <v>46</v>
      </c>
      <c r="B39" s="220"/>
      <c r="C39" s="220"/>
      <c r="D39" s="220"/>
      <c r="E39" s="220"/>
      <c r="F39" s="221"/>
      <c r="G39" s="193" t="s">
        <v>45</v>
      </c>
      <c r="H39" s="213" t="s">
        <v>95</v>
      </c>
      <c r="I39" s="214"/>
    </row>
    <row r="40" spans="1:9" ht="42" customHeight="1" x14ac:dyDescent="0.2">
      <c r="A40" s="144" t="s">
        <v>44</v>
      </c>
      <c r="B40" s="145"/>
      <c r="C40" s="145"/>
      <c r="D40" s="145"/>
      <c r="E40" s="145"/>
      <c r="F40" s="146"/>
      <c r="G40" s="194"/>
      <c r="H40" s="215"/>
      <c r="I40" s="216"/>
    </row>
    <row r="41" spans="1:9" ht="30" customHeight="1" x14ac:dyDescent="0.2">
      <c r="A41" s="144" t="s">
        <v>43</v>
      </c>
      <c r="B41" s="145"/>
      <c r="C41" s="145"/>
      <c r="D41" s="145"/>
      <c r="E41" s="145"/>
      <c r="F41" s="146"/>
      <c r="G41" s="194"/>
      <c r="H41" s="215"/>
      <c r="I41" s="216"/>
    </row>
    <row r="42" spans="1:9" ht="48" customHeight="1" x14ac:dyDescent="0.2">
      <c r="A42" s="144" t="s">
        <v>42</v>
      </c>
      <c r="B42" s="145"/>
      <c r="C42" s="145"/>
      <c r="D42" s="145"/>
      <c r="E42" s="145"/>
      <c r="F42" s="146"/>
      <c r="G42" s="194"/>
      <c r="H42" s="215"/>
      <c r="I42" s="216"/>
    </row>
    <row r="43" spans="1:9" ht="45.75" customHeight="1" x14ac:dyDescent="0.2">
      <c r="A43" s="144" t="s">
        <v>41</v>
      </c>
      <c r="B43" s="145"/>
      <c r="C43" s="145"/>
      <c r="D43" s="145"/>
      <c r="E43" s="145"/>
      <c r="F43" s="146"/>
      <c r="G43" s="194"/>
      <c r="H43" s="215"/>
      <c r="I43" s="216"/>
    </row>
    <row r="44" spans="1:9" ht="36.75" customHeight="1" x14ac:dyDescent="0.2">
      <c r="A44" s="144" t="s">
        <v>40</v>
      </c>
      <c r="B44" s="145"/>
      <c r="C44" s="145"/>
      <c r="D44" s="145"/>
      <c r="E44" s="145"/>
      <c r="F44" s="146"/>
      <c r="G44" s="194"/>
      <c r="H44" s="215"/>
      <c r="I44" s="216"/>
    </row>
    <row r="45" spans="1:9" ht="45.75" customHeight="1" x14ac:dyDescent="0.2">
      <c r="A45" s="144" t="s">
        <v>39</v>
      </c>
      <c r="B45" s="145"/>
      <c r="C45" s="145"/>
      <c r="D45" s="145"/>
      <c r="E45" s="145"/>
      <c r="F45" s="146"/>
      <c r="G45" s="194"/>
      <c r="H45" s="217"/>
      <c r="I45" s="218"/>
    </row>
    <row r="46" spans="1:9" ht="74.25" customHeight="1" x14ac:dyDescent="0.2">
      <c r="A46" s="144" t="s">
        <v>38</v>
      </c>
      <c r="B46" s="145"/>
      <c r="C46" s="145"/>
      <c r="D46" s="145"/>
      <c r="E46" s="145"/>
      <c r="F46" s="146"/>
      <c r="G46" s="194"/>
      <c r="H46" s="190">
        <f>21.44*E3</f>
        <v>66100.806400000001</v>
      </c>
      <c r="I46" s="222">
        <f>H46*12</f>
        <v>793209.67680000002</v>
      </c>
    </row>
    <row r="47" spans="1:9" ht="42" customHeight="1" x14ac:dyDescent="0.2">
      <c r="A47" s="144" t="s">
        <v>37</v>
      </c>
      <c r="B47" s="145"/>
      <c r="C47" s="145"/>
      <c r="D47" s="145"/>
      <c r="E47" s="145"/>
      <c r="F47" s="146"/>
      <c r="G47" s="194"/>
      <c r="H47" s="191"/>
      <c r="I47" s="223"/>
    </row>
    <row r="48" spans="1:9" ht="39" customHeight="1" x14ac:dyDescent="0.2">
      <c r="A48" s="144" t="s">
        <v>36</v>
      </c>
      <c r="B48" s="145"/>
      <c r="C48" s="145"/>
      <c r="D48" s="145"/>
      <c r="E48" s="145"/>
      <c r="F48" s="146"/>
      <c r="G48" s="194"/>
      <c r="H48" s="191"/>
      <c r="I48" s="223"/>
    </row>
    <row r="49" spans="1:16" ht="31.5" customHeight="1" x14ac:dyDescent="0.3">
      <c r="A49" s="177" t="s">
        <v>22</v>
      </c>
      <c r="B49" s="146"/>
      <c r="C49" s="178"/>
      <c r="D49" s="178"/>
      <c r="E49" s="178"/>
      <c r="F49" s="178"/>
      <c r="G49" s="194"/>
      <c r="H49" s="191"/>
      <c r="I49" s="223"/>
      <c r="J49" s="4"/>
      <c r="K49" s="16"/>
      <c r="L49" s="16"/>
      <c r="M49" s="16"/>
      <c r="N49" s="16"/>
      <c r="O49" s="17"/>
      <c r="P49" s="16"/>
    </row>
    <row r="50" spans="1:16" ht="28.5" customHeight="1" x14ac:dyDescent="0.3">
      <c r="A50" s="177" t="s">
        <v>21</v>
      </c>
      <c r="B50" s="146"/>
      <c r="C50" s="178"/>
      <c r="D50" s="178"/>
      <c r="E50" s="178"/>
      <c r="F50" s="178"/>
      <c r="G50" s="194"/>
      <c r="H50" s="191"/>
      <c r="I50" s="223"/>
      <c r="J50" s="18"/>
      <c r="K50" s="16"/>
      <c r="L50" s="16"/>
      <c r="M50" s="16"/>
      <c r="N50" s="16"/>
      <c r="O50" s="17"/>
      <c r="P50" s="16"/>
    </row>
    <row r="51" spans="1:16" ht="30" customHeight="1" x14ac:dyDescent="0.2">
      <c r="A51" s="144" t="s">
        <v>20</v>
      </c>
      <c r="B51" s="145"/>
      <c r="C51" s="145"/>
      <c r="D51" s="145"/>
      <c r="E51" s="145"/>
      <c r="F51" s="146"/>
      <c r="G51" s="194"/>
      <c r="H51" s="191"/>
      <c r="I51" s="223"/>
      <c r="J51" s="4"/>
    </row>
    <row r="52" spans="1:16" ht="29.25" customHeight="1" x14ac:dyDescent="0.2">
      <c r="A52" s="144" t="s">
        <v>23</v>
      </c>
      <c r="B52" s="145"/>
      <c r="C52" s="145"/>
      <c r="D52" s="145"/>
      <c r="E52" s="145"/>
      <c r="F52" s="146"/>
      <c r="G52" s="194"/>
      <c r="H52" s="191"/>
      <c r="I52" s="223"/>
      <c r="J52" s="4"/>
    </row>
    <row r="53" spans="1:16" ht="30" customHeight="1" x14ac:dyDescent="0.25">
      <c r="A53" s="177" t="s">
        <v>35</v>
      </c>
      <c r="B53" s="178"/>
      <c r="C53" s="178"/>
      <c r="D53" s="178"/>
      <c r="E53" s="178"/>
      <c r="F53" s="178"/>
      <c r="G53" s="195"/>
      <c r="H53" s="192"/>
      <c r="I53" s="224"/>
      <c r="J53" s="3"/>
      <c r="K53" s="27"/>
    </row>
    <row r="54" spans="1:16" ht="28.5" customHeight="1" thickBot="1" x14ac:dyDescent="0.25">
      <c r="A54" s="172" t="s">
        <v>34</v>
      </c>
      <c r="B54" s="173"/>
      <c r="C54" s="174"/>
      <c r="D54" s="174"/>
      <c r="E54" s="174"/>
      <c r="F54" s="174"/>
      <c r="G54" s="174"/>
      <c r="H54" s="26">
        <f>H46</f>
        <v>66100.806400000001</v>
      </c>
      <c r="I54" s="25">
        <f>I46</f>
        <v>793209.67680000002</v>
      </c>
    </row>
    <row r="55" spans="1:16" ht="30" customHeight="1" thickBot="1" x14ac:dyDescent="0.25">
      <c r="A55" s="206" t="s">
        <v>94</v>
      </c>
      <c r="B55" s="207"/>
      <c r="C55" s="208"/>
      <c r="D55" s="208"/>
      <c r="E55" s="208"/>
      <c r="F55" s="208"/>
      <c r="G55" s="208"/>
      <c r="H55" s="208"/>
      <c r="I55" s="209"/>
      <c r="J55" s="8"/>
    </row>
    <row r="56" spans="1:16" ht="24" customHeight="1" x14ac:dyDescent="0.3">
      <c r="A56" s="210" t="s">
        <v>33</v>
      </c>
      <c r="B56" s="211"/>
      <c r="C56" s="212"/>
      <c r="D56" s="212"/>
      <c r="E56" s="212"/>
      <c r="F56" s="212"/>
      <c r="G56" s="202"/>
      <c r="H56" s="202"/>
      <c r="I56" s="24">
        <v>21581.42</v>
      </c>
      <c r="J56" s="23"/>
    </row>
    <row r="57" spans="1:16" ht="28.5" customHeight="1" x14ac:dyDescent="0.3">
      <c r="A57" s="199" t="s">
        <v>96</v>
      </c>
      <c r="B57" s="200"/>
      <c r="C57" s="201"/>
      <c r="D57" s="201"/>
      <c r="E57" s="201"/>
      <c r="F57" s="201"/>
      <c r="G57" s="202"/>
      <c r="H57" s="202"/>
      <c r="I57" s="22">
        <f>(7*12*E3)</f>
        <v>258977.04</v>
      </c>
      <c r="J57" s="4"/>
    </row>
    <row r="58" spans="1:16" ht="27" customHeight="1" x14ac:dyDescent="0.3">
      <c r="A58" s="203" t="s">
        <v>32</v>
      </c>
      <c r="B58" s="204"/>
      <c r="C58" s="204"/>
      <c r="D58" s="204"/>
      <c r="E58" s="204"/>
      <c r="F58" s="204"/>
      <c r="G58" s="204"/>
      <c r="H58" s="204"/>
      <c r="I58" s="205"/>
      <c r="J58" s="4"/>
    </row>
    <row r="59" spans="1:16" ht="26.25" customHeight="1" x14ac:dyDescent="0.3">
      <c r="A59" s="182" t="s">
        <v>31</v>
      </c>
      <c r="B59" s="182"/>
      <c r="C59" s="182"/>
      <c r="D59" s="182"/>
      <c r="E59" s="182"/>
      <c r="F59" s="182"/>
      <c r="G59" s="183" t="s">
        <v>29</v>
      </c>
      <c r="H59" s="183"/>
      <c r="I59" s="21">
        <v>8322.2279999999992</v>
      </c>
      <c r="J59" s="4"/>
    </row>
    <row r="60" spans="1:16" ht="23.25" customHeight="1" x14ac:dyDescent="0.3">
      <c r="A60" s="182" t="s">
        <v>30</v>
      </c>
      <c r="B60" s="182"/>
      <c r="C60" s="182"/>
      <c r="D60" s="182"/>
      <c r="E60" s="182"/>
      <c r="F60" s="182"/>
      <c r="G60" s="183" t="s">
        <v>29</v>
      </c>
      <c r="H60" s="183"/>
      <c r="I60" s="21">
        <v>268000</v>
      </c>
      <c r="J60" s="4"/>
    </row>
    <row r="61" spans="1:16" ht="24" customHeight="1" thickBot="1" x14ac:dyDescent="0.25">
      <c r="A61" s="184" t="s">
        <v>28</v>
      </c>
      <c r="B61" s="185"/>
      <c r="C61" s="186"/>
      <c r="D61" s="186"/>
      <c r="E61" s="186"/>
      <c r="F61" s="186"/>
      <c r="G61" s="186"/>
      <c r="H61" s="186"/>
      <c r="I61" s="20">
        <f>SUM(I59:I60)</f>
        <v>276322.228</v>
      </c>
      <c r="J61" s="4"/>
    </row>
    <row r="62" spans="1:16" s="3" customFormat="1" ht="24" customHeight="1" thickBot="1" x14ac:dyDescent="0.25">
      <c r="A62" s="187" t="s">
        <v>27</v>
      </c>
      <c r="B62" s="188"/>
      <c r="C62" s="189"/>
      <c r="D62" s="189"/>
      <c r="E62" s="189"/>
      <c r="F62" s="189"/>
      <c r="G62" s="189"/>
      <c r="H62" s="189"/>
      <c r="I62" s="19">
        <f>I56+I57-I61</f>
        <v>4236.2320000000182</v>
      </c>
      <c r="J62" s="4"/>
    </row>
    <row r="63" spans="1:16" ht="33" customHeight="1" thickBot="1" x14ac:dyDescent="0.25">
      <c r="A63" s="196" t="s">
        <v>26</v>
      </c>
      <c r="B63" s="197"/>
      <c r="C63" s="197"/>
      <c r="D63" s="197"/>
      <c r="E63" s="197"/>
      <c r="F63" s="197"/>
      <c r="G63" s="197"/>
      <c r="H63" s="197"/>
      <c r="I63" s="198"/>
      <c r="J63" s="4"/>
    </row>
    <row r="64" spans="1:16" ht="26.25" customHeight="1" x14ac:dyDescent="0.2">
      <c r="A64" s="177" t="s">
        <v>25</v>
      </c>
      <c r="B64" s="146"/>
      <c r="C64" s="178"/>
      <c r="D64" s="178"/>
      <c r="E64" s="178"/>
      <c r="F64" s="178"/>
      <c r="G64" s="113" t="s">
        <v>113</v>
      </c>
      <c r="H64" s="114">
        <f>0.3*E3</f>
        <v>924.91799999999989</v>
      </c>
      <c r="I64" s="115">
        <f>H64*12</f>
        <v>11099.016</v>
      </c>
      <c r="J64" s="4"/>
    </row>
    <row r="65" spans="1:15" ht="29.25" customHeight="1" x14ac:dyDescent="0.2">
      <c r="A65" s="179" t="s">
        <v>24</v>
      </c>
      <c r="B65" s="180"/>
      <c r="C65" s="180"/>
      <c r="D65" s="180"/>
      <c r="E65" s="180"/>
      <c r="F65" s="181"/>
      <c r="G65" s="113" t="s">
        <v>112</v>
      </c>
      <c r="H65" s="114">
        <f>0.46*E3</f>
        <v>1418.2076</v>
      </c>
      <c r="I65" s="115">
        <f>H65*12</f>
        <v>17018.4912</v>
      </c>
      <c r="J65" s="4"/>
    </row>
    <row r="66" spans="1:15" ht="29.25" customHeight="1" x14ac:dyDescent="0.2">
      <c r="A66" s="144" t="s">
        <v>97</v>
      </c>
      <c r="B66" s="145"/>
      <c r="C66" s="145"/>
      <c r="D66" s="145"/>
      <c r="E66" s="145"/>
      <c r="F66" s="146"/>
      <c r="G66" s="116" t="s">
        <v>110</v>
      </c>
      <c r="H66" s="114">
        <f>0.2*E3</f>
        <v>616.61200000000008</v>
      </c>
      <c r="I66" s="115">
        <f t="shared" ref="I66:I69" si="2">H66*12</f>
        <v>7399.344000000001</v>
      </c>
      <c r="J66" s="4"/>
    </row>
    <row r="67" spans="1:15" ht="27" customHeight="1" x14ac:dyDescent="0.2">
      <c r="A67" s="144" t="s">
        <v>98</v>
      </c>
      <c r="B67" s="145"/>
      <c r="C67" s="145"/>
      <c r="D67" s="145"/>
      <c r="E67" s="145"/>
      <c r="F67" s="146"/>
      <c r="G67" s="116" t="s">
        <v>111</v>
      </c>
      <c r="H67" s="117">
        <f>2*E3</f>
        <v>6166.12</v>
      </c>
      <c r="I67" s="115">
        <f t="shared" si="2"/>
        <v>73993.440000000002</v>
      </c>
      <c r="J67" s="4"/>
    </row>
    <row r="68" spans="1:15" ht="30" customHeight="1" x14ac:dyDescent="0.25">
      <c r="A68" s="144" t="s">
        <v>99</v>
      </c>
      <c r="B68" s="145"/>
      <c r="C68" s="145"/>
      <c r="D68" s="145"/>
      <c r="E68" s="145"/>
      <c r="F68" s="146"/>
      <c r="G68" s="116" t="s">
        <v>109</v>
      </c>
      <c r="H68" s="114">
        <f>1.56*E3</f>
        <v>4809.5735999999997</v>
      </c>
      <c r="I68" s="115">
        <f t="shared" si="2"/>
        <v>57714.883199999997</v>
      </c>
      <c r="J68" s="15"/>
      <c r="K68" s="14"/>
      <c r="L68" s="14"/>
      <c r="O68" s="13"/>
    </row>
    <row r="69" spans="1:15" ht="24" customHeight="1" x14ac:dyDescent="0.2">
      <c r="A69" s="144" t="s">
        <v>115</v>
      </c>
      <c r="B69" s="145"/>
      <c r="C69" s="145"/>
      <c r="D69" s="145"/>
      <c r="E69" s="145"/>
      <c r="F69" s="146"/>
      <c r="G69" s="116" t="s">
        <v>116</v>
      </c>
      <c r="H69" s="114">
        <f>1*E3</f>
        <v>3083.06</v>
      </c>
      <c r="I69" s="115">
        <f t="shared" si="2"/>
        <v>36996.720000000001</v>
      </c>
      <c r="J69" s="12"/>
    </row>
    <row r="70" spans="1:15" ht="33" customHeight="1" thickBot="1" x14ac:dyDescent="0.25">
      <c r="A70" s="172" t="s">
        <v>19</v>
      </c>
      <c r="B70" s="173"/>
      <c r="C70" s="174"/>
      <c r="D70" s="174"/>
      <c r="E70" s="174"/>
      <c r="F70" s="174"/>
      <c r="G70" s="174"/>
      <c r="H70" s="26">
        <f>SUM(H64:H69)</f>
        <v>17018.4912</v>
      </c>
      <c r="I70" s="25">
        <f>SUM(I64:I69)</f>
        <v>204221.89440000002</v>
      </c>
      <c r="J70" s="4"/>
    </row>
    <row r="71" spans="1:15" ht="28.5" customHeight="1" thickBot="1" x14ac:dyDescent="0.4">
      <c r="A71" s="175" t="s">
        <v>18</v>
      </c>
      <c r="B71" s="176"/>
      <c r="C71" s="176"/>
      <c r="D71" s="176"/>
      <c r="E71" s="176"/>
      <c r="F71" s="176"/>
      <c r="G71" s="176"/>
      <c r="H71" s="176"/>
      <c r="I71" s="89">
        <f>I70+I61+I54</f>
        <v>1273753.7992</v>
      </c>
      <c r="J71" s="12"/>
    </row>
    <row r="72" spans="1:15" ht="31.5" customHeight="1" thickBot="1" x14ac:dyDescent="0.35">
      <c r="A72" s="163" t="s">
        <v>100</v>
      </c>
      <c r="B72" s="164"/>
      <c r="C72" s="164"/>
      <c r="D72" s="164"/>
      <c r="E72" s="164"/>
      <c r="F72" s="164"/>
      <c r="G72" s="87"/>
      <c r="H72" s="88"/>
      <c r="I72" s="90">
        <f>-70688.76</f>
        <v>-70688.759999999995</v>
      </c>
      <c r="J72" s="8"/>
    </row>
    <row r="73" spans="1:15" s="11" customFormat="1" ht="40.5" customHeight="1" thickBot="1" x14ac:dyDescent="0.4">
      <c r="A73" s="165" t="s">
        <v>17</v>
      </c>
      <c r="B73" s="166"/>
      <c r="C73" s="166"/>
      <c r="D73" s="166"/>
      <c r="E73" s="166"/>
      <c r="F73" s="166"/>
      <c r="G73" s="166"/>
      <c r="H73" s="167"/>
      <c r="I73" s="118">
        <f>F6+F14+F17+F19-I71+I72</f>
        <v>-101661.16919999987</v>
      </c>
      <c r="J73" s="9"/>
      <c r="L73" s="92">
        <f>33.96*E3*12</f>
        <v>1256408.6112000002</v>
      </c>
      <c r="M73" s="91">
        <f>L73-223778</f>
        <v>1032630.6112000002</v>
      </c>
      <c r="N73" s="93">
        <f>793209</f>
        <v>793209</v>
      </c>
      <c r="O73" s="91"/>
    </row>
    <row r="74" spans="1:15" s="3" customFormat="1" ht="29.25" customHeight="1" thickBot="1" x14ac:dyDescent="0.35">
      <c r="A74" s="126" t="s">
        <v>101</v>
      </c>
      <c r="B74" s="127"/>
      <c r="C74" s="127"/>
      <c r="D74" s="127"/>
      <c r="E74" s="127"/>
      <c r="F74" s="127"/>
      <c r="G74" s="127"/>
      <c r="H74" s="127"/>
      <c r="I74" s="86">
        <f>G6+G14+G17+G19</f>
        <v>-178899.61000000013</v>
      </c>
      <c r="J74" s="120">
        <f>I74+I82+I96</f>
        <v>-224953.99</v>
      </c>
      <c r="N74" s="94">
        <f>J73</f>
        <v>0</v>
      </c>
    </row>
    <row r="75" spans="1:15" s="9" customFormat="1" ht="25.5" customHeight="1" x14ac:dyDescent="0.35">
      <c r="A75" s="5"/>
      <c r="B75" s="5"/>
      <c r="C75" s="5"/>
      <c r="D75" s="5"/>
      <c r="E75" s="5"/>
      <c r="F75" s="5"/>
      <c r="G75" s="5"/>
      <c r="H75" s="5"/>
      <c r="I75" s="10"/>
      <c r="N75" s="95">
        <v>204221</v>
      </c>
    </row>
    <row r="76" spans="1:15" ht="45.75" customHeight="1" thickBot="1" x14ac:dyDescent="0.4">
      <c r="A76" s="168" t="s">
        <v>102</v>
      </c>
      <c r="B76" s="168"/>
      <c r="C76" s="168"/>
      <c r="D76" s="168"/>
      <c r="E76" s="168"/>
      <c r="F76" s="168"/>
      <c r="G76" s="168"/>
      <c r="H76" s="168"/>
      <c r="I76" s="168"/>
      <c r="N76" s="14">
        <f>N73+N74+N75</f>
        <v>997430</v>
      </c>
    </row>
    <row r="77" spans="1:15" ht="45" customHeight="1" thickBot="1" x14ac:dyDescent="0.25">
      <c r="A77" s="169" t="s">
        <v>16</v>
      </c>
      <c r="B77" s="170"/>
      <c r="C77" s="170"/>
      <c r="D77" s="170"/>
      <c r="E77" s="170"/>
      <c r="F77" s="171"/>
      <c r="G77" s="169" t="s">
        <v>15</v>
      </c>
      <c r="H77" s="171"/>
      <c r="I77" s="96" t="s">
        <v>14</v>
      </c>
      <c r="J77" s="8"/>
    </row>
    <row r="78" spans="1:15" ht="26.25" customHeight="1" thickBot="1" x14ac:dyDescent="0.35">
      <c r="A78" s="147"/>
      <c r="B78" s="148"/>
      <c r="C78" s="148"/>
      <c r="D78" s="148"/>
      <c r="E78" s="148"/>
      <c r="F78" s="149"/>
      <c r="G78" s="150"/>
      <c r="H78" s="151"/>
      <c r="I78" s="97">
        <v>0</v>
      </c>
      <c r="J78" s="8"/>
    </row>
    <row r="79" spans="1:15" ht="22.5" customHeight="1" thickBot="1" x14ac:dyDescent="0.4">
      <c r="A79" s="153" t="s">
        <v>13</v>
      </c>
      <c r="B79" s="153"/>
      <c r="C79" s="153"/>
      <c r="D79" s="153"/>
      <c r="E79" s="153"/>
      <c r="F79" s="153"/>
      <c r="G79" s="153"/>
      <c r="H79" s="154"/>
      <c r="I79" s="97">
        <f>I78</f>
        <v>0</v>
      </c>
      <c r="J79" s="8"/>
    </row>
    <row r="80" spans="1:15" ht="29.25" customHeight="1" thickBot="1" x14ac:dyDescent="0.35">
      <c r="A80" s="155" t="s">
        <v>12</v>
      </c>
      <c r="B80" s="155"/>
      <c r="C80" s="155"/>
      <c r="D80" s="155"/>
      <c r="E80" s="155"/>
      <c r="F80" s="155"/>
      <c r="G80" s="155"/>
      <c r="H80" s="156"/>
      <c r="I80" s="97">
        <f>F20-I79</f>
        <v>1528121.23</v>
      </c>
      <c r="J80" s="8"/>
    </row>
    <row r="81" spans="1:11" s="3" customFormat="1" ht="16.5" customHeight="1" thickBot="1" x14ac:dyDescent="0.35">
      <c r="A81" s="5"/>
      <c r="B81" s="5"/>
      <c r="C81" s="5"/>
      <c r="D81" s="5"/>
      <c r="E81" s="5"/>
      <c r="F81" s="5"/>
      <c r="G81" s="5"/>
      <c r="H81" s="5"/>
      <c r="I81" s="7"/>
      <c r="J81" s="4"/>
    </row>
    <row r="82" spans="1:11" s="3" customFormat="1" ht="29.25" customHeight="1" thickBot="1" x14ac:dyDescent="0.35">
      <c r="A82" s="126" t="s">
        <v>103</v>
      </c>
      <c r="B82" s="127"/>
      <c r="C82" s="127"/>
      <c r="D82" s="127"/>
      <c r="E82" s="127"/>
      <c r="F82" s="127"/>
      <c r="G82" s="127"/>
      <c r="H82" s="127"/>
      <c r="I82" s="86">
        <f>G20</f>
        <v>-32646.379999999852</v>
      </c>
      <c r="J82" s="4"/>
    </row>
    <row r="83" spans="1:11" s="3" customFormat="1" ht="37.5" customHeight="1" thickBot="1" x14ac:dyDescent="0.35">
      <c r="A83" s="5"/>
      <c r="B83" s="5"/>
      <c r="C83" s="5"/>
      <c r="D83" s="5"/>
      <c r="E83" s="5"/>
      <c r="F83" s="5"/>
      <c r="G83" s="5"/>
      <c r="H83" s="5"/>
      <c r="I83" s="7"/>
      <c r="J83" s="4"/>
    </row>
    <row r="84" spans="1:11" ht="23.25" customHeight="1" thickBot="1" x14ac:dyDescent="0.35">
      <c r="A84" s="157" t="s">
        <v>11</v>
      </c>
      <c r="B84" s="158"/>
      <c r="C84" s="158"/>
      <c r="D84" s="158"/>
      <c r="E84" s="158"/>
      <c r="F84" s="158"/>
      <c r="G84" s="158"/>
      <c r="H84" s="158"/>
      <c r="I84" s="159"/>
    </row>
    <row r="85" spans="1:11" ht="87.75" customHeight="1" x14ac:dyDescent="0.2">
      <c r="A85" s="160" t="s">
        <v>10</v>
      </c>
      <c r="B85" s="161"/>
      <c r="C85" s="162"/>
      <c r="D85" s="162"/>
      <c r="E85" s="162"/>
      <c r="F85" s="98" t="s">
        <v>9</v>
      </c>
      <c r="G85" s="99" t="s">
        <v>8</v>
      </c>
      <c r="H85" s="99" t="s">
        <v>7</v>
      </c>
      <c r="I85" s="100" t="s">
        <v>6</v>
      </c>
    </row>
    <row r="86" spans="1:11" ht="20.25" customHeight="1" x14ac:dyDescent="0.3">
      <c r="A86" s="134" t="s">
        <v>104</v>
      </c>
      <c r="B86" s="135"/>
      <c r="C86" s="135"/>
      <c r="D86" s="135"/>
      <c r="E86" s="136"/>
      <c r="F86" s="101">
        <f>C7+C11</f>
        <v>-122950.73000000001</v>
      </c>
      <c r="G86" s="101">
        <f>D7+E7+D11+E11</f>
        <v>260777.66</v>
      </c>
      <c r="H86" s="101">
        <f>F7+F11</f>
        <v>373962.51</v>
      </c>
      <c r="I86" s="102">
        <f>H86+F86-G86</f>
        <v>-9765.8800000000047</v>
      </c>
      <c r="J86" s="1" t="s">
        <v>108</v>
      </c>
    </row>
    <row r="87" spans="1:11" ht="20.25" customHeight="1" x14ac:dyDescent="0.3">
      <c r="A87" s="134" t="s">
        <v>105</v>
      </c>
      <c r="B87" s="135"/>
      <c r="C87" s="135"/>
      <c r="D87" s="135"/>
      <c r="E87" s="136"/>
      <c r="F87" s="103">
        <f>C8+C12+C13+C15</f>
        <v>-28566.010000000002</v>
      </c>
      <c r="G87" s="103">
        <f>D8+E8+D12+E12+D13+E13+D15+E15</f>
        <v>97085.9</v>
      </c>
      <c r="H87" s="103">
        <f>F8+F12+F13+F15</f>
        <v>123688.28</v>
      </c>
      <c r="I87" s="102">
        <f>H87+F87-G87</f>
        <v>-1963.6300000000047</v>
      </c>
    </row>
    <row r="88" spans="1:11" ht="20.25" customHeight="1" x14ac:dyDescent="0.3">
      <c r="A88" s="134" t="s">
        <v>106</v>
      </c>
      <c r="B88" s="135"/>
      <c r="C88" s="135"/>
      <c r="D88" s="135"/>
      <c r="E88" s="136"/>
      <c r="F88" s="103">
        <f>C9+C16</f>
        <v>-5806.7</v>
      </c>
      <c r="G88" s="103">
        <f>D9+E9+D16+E16</f>
        <v>30515.74</v>
      </c>
      <c r="H88" s="103">
        <f>F9+F16</f>
        <v>35477.81</v>
      </c>
      <c r="I88" s="102">
        <f t="shared" ref="I88:I89" si="3">H88+F88-G88</f>
        <v>-844.63000000000466</v>
      </c>
    </row>
    <row r="89" spans="1:11" ht="20.25" customHeight="1" x14ac:dyDescent="0.3">
      <c r="A89" s="137" t="s">
        <v>107</v>
      </c>
      <c r="B89" s="138"/>
      <c r="C89" s="138"/>
      <c r="D89" s="138"/>
      <c r="E89" s="139"/>
      <c r="F89" s="103">
        <f>C10+C18</f>
        <v>-5415.21</v>
      </c>
      <c r="G89" s="103">
        <f>D10+E10+D18+E18</f>
        <v>34644.78</v>
      </c>
      <c r="H89" s="103">
        <f>F10+F18</f>
        <v>39226.129999999997</v>
      </c>
      <c r="I89" s="102">
        <f t="shared" si="3"/>
        <v>-833.86000000000058</v>
      </c>
    </row>
    <row r="90" spans="1:11" ht="19.5" customHeight="1" thickBot="1" x14ac:dyDescent="0.25">
      <c r="A90" s="140" t="s">
        <v>5</v>
      </c>
      <c r="B90" s="141"/>
      <c r="C90" s="141"/>
      <c r="D90" s="141"/>
      <c r="E90" s="142"/>
      <c r="F90" s="104">
        <f>SUM(F86:F89)</f>
        <v>-162738.65000000002</v>
      </c>
      <c r="G90" s="104">
        <f>SUM(G86:G89)</f>
        <v>423024.07999999996</v>
      </c>
      <c r="H90" s="104">
        <f>SUM(H86:H89)</f>
        <v>572354.7300000001</v>
      </c>
      <c r="I90" s="105">
        <f>SUM(I86:I89)</f>
        <v>-13408.000000000015</v>
      </c>
    </row>
    <row r="91" spans="1:11" ht="21" hidden="1" customHeight="1" x14ac:dyDescent="0.2">
      <c r="A91" s="143" t="s">
        <v>4</v>
      </c>
      <c r="B91" s="143"/>
      <c r="C91" s="143"/>
      <c r="D91" s="143"/>
      <c r="E91" s="143"/>
      <c r="F91" s="143"/>
      <c r="G91" s="143"/>
      <c r="H91" s="143"/>
      <c r="I91" s="106"/>
    </row>
    <row r="92" spans="1:11" ht="21" hidden="1" thickBot="1" x14ac:dyDescent="0.25">
      <c r="A92" s="152" t="s">
        <v>3</v>
      </c>
      <c r="B92" s="152"/>
      <c r="C92" s="152"/>
      <c r="D92" s="152"/>
      <c r="E92" s="152"/>
      <c r="F92" s="152"/>
      <c r="G92" s="152"/>
      <c r="H92" s="152"/>
      <c r="I92" s="107"/>
      <c r="J92" s="3"/>
    </row>
    <row r="93" spans="1:11" ht="20.25" hidden="1" customHeight="1" x14ac:dyDescent="0.2">
      <c r="A93" s="122" t="s">
        <v>2</v>
      </c>
      <c r="B93" s="122"/>
      <c r="C93" s="122"/>
      <c r="D93" s="122"/>
      <c r="E93" s="122"/>
      <c r="F93" s="122"/>
      <c r="G93" s="122"/>
      <c r="H93" s="122"/>
      <c r="I93" s="108"/>
      <c r="J93" s="3"/>
    </row>
    <row r="94" spans="1:11" ht="33" customHeight="1" thickBot="1" x14ac:dyDescent="0.35">
      <c r="A94" s="123" t="s">
        <v>1</v>
      </c>
      <c r="B94" s="124"/>
      <c r="C94" s="124"/>
      <c r="D94" s="124"/>
      <c r="E94" s="124"/>
      <c r="F94" s="124"/>
      <c r="G94" s="124"/>
      <c r="H94" s="125"/>
      <c r="I94" s="109">
        <f>I90</f>
        <v>-13408.000000000015</v>
      </c>
      <c r="K94" s="6"/>
    </row>
    <row r="95" spans="1:11" s="3" customFormat="1" ht="19.5" hidden="1" thickBot="1" x14ac:dyDescent="0.35">
      <c r="A95" s="110"/>
      <c r="B95" s="110"/>
      <c r="C95" s="110"/>
      <c r="D95" s="110"/>
      <c r="E95" s="110"/>
      <c r="F95" s="110"/>
      <c r="G95" s="110"/>
      <c r="H95" s="110"/>
      <c r="I95" s="111"/>
    </row>
    <row r="96" spans="1:11" s="3" customFormat="1" ht="28.5" customHeight="1" thickBot="1" x14ac:dyDescent="0.35">
      <c r="A96" s="126" t="s">
        <v>0</v>
      </c>
      <c r="B96" s="127"/>
      <c r="C96" s="127"/>
      <c r="D96" s="127"/>
      <c r="E96" s="127"/>
      <c r="F96" s="127"/>
      <c r="G96" s="127"/>
      <c r="H96" s="127"/>
      <c r="I96" s="112">
        <f>G7+G8+G9+G10+G11+G12+G13+G15+G16+G18</f>
        <v>-13407.999999999991</v>
      </c>
      <c r="J96" s="4"/>
    </row>
    <row r="97" spans="1:10" ht="42.75" customHeight="1" thickBot="1" x14ac:dyDescent="0.35">
      <c r="A97" s="128" t="s">
        <v>114</v>
      </c>
      <c r="B97" s="129"/>
      <c r="C97" s="129"/>
      <c r="D97" s="129"/>
      <c r="E97" s="129"/>
      <c r="F97" s="129"/>
      <c r="G97" s="129"/>
      <c r="H97" s="130"/>
      <c r="I97" s="119">
        <f>I96+I73</f>
        <v>-115069.16919999986</v>
      </c>
      <c r="J97" s="3"/>
    </row>
    <row r="98" spans="1:10" x14ac:dyDescent="0.2">
      <c r="I98" s="2"/>
    </row>
  </sheetData>
  <mergeCells count="82">
    <mergeCell ref="B32:H32"/>
    <mergeCell ref="B33:H33"/>
    <mergeCell ref="B34:H34"/>
    <mergeCell ref="A36:I36"/>
    <mergeCell ref="A37:F37"/>
    <mergeCell ref="B27:H27"/>
    <mergeCell ref="B28:H28"/>
    <mergeCell ref="B29:H29"/>
    <mergeCell ref="B30:H30"/>
    <mergeCell ref="B31:H31"/>
    <mergeCell ref="A1:I2"/>
    <mergeCell ref="L13:L14"/>
    <mergeCell ref="M13:Q14"/>
    <mergeCell ref="A25:H25"/>
    <mergeCell ref="B26:H26"/>
    <mergeCell ref="A54:G54"/>
    <mergeCell ref="A55:I55"/>
    <mergeCell ref="A56:F56"/>
    <mergeCell ref="G56:H56"/>
    <mergeCell ref="A38:I38"/>
    <mergeCell ref="A46:F46"/>
    <mergeCell ref="A45:F45"/>
    <mergeCell ref="A44:F44"/>
    <mergeCell ref="H39:I45"/>
    <mergeCell ref="A39:F39"/>
    <mergeCell ref="I46:I53"/>
    <mergeCell ref="A49:F49"/>
    <mergeCell ref="A50:F50"/>
    <mergeCell ref="A53:F53"/>
    <mergeCell ref="A63:I63"/>
    <mergeCell ref="A57:F57"/>
    <mergeCell ref="G57:H57"/>
    <mergeCell ref="A58:I58"/>
    <mergeCell ref="A59:F59"/>
    <mergeCell ref="G59:H59"/>
    <mergeCell ref="A69:F69"/>
    <mergeCell ref="A70:G70"/>
    <mergeCell ref="A71:H71"/>
    <mergeCell ref="A52:F52"/>
    <mergeCell ref="A68:F68"/>
    <mergeCell ref="A64:F64"/>
    <mergeCell ref="A65:F65"/>
    <mergeCell ref="A66:F66"/>
    <mergeCell ref="A67:F67"/>
    <mergeCell ref="A60:F60"/>
    <mergeCell ref="G60:H60"/>
    <mergeCell ref="A61:H61"/>
    <mergeCell ref="A62:H62"/>
    <mergeCell ref="H46:H53"/>
    <mergeCell ref="G39:G53"/>
    <mergeCell ref="A51:F51"/>
    <mergeCell ref="A72:F72"/>
    <mergeCell ref="A73:H73"/>
    <mergeCell ref="A76:I76"/>
    <mergeCell ref="A77:F77"/>
    <mergeCell ref="G77:H77"/>
    <mergeCell ref="A74:H74"/>
    <mergeCell ref="A78:F78"/>
    <mergeCell ref="G78:H78"/>
    <mergeCell ref="A92:H92"/>
    <mergeCell ref="A79:H79"/>
    <mergeCell ref="A80:H80"/>
    <mergeCell ref="A82:H82"/>
    <mergeCell ref="A84:I84"/>
    <mergeCell ref="A85:E85"/>
    <mergeCell ref="A86:E86"/>
    <mergeCell ref="A93:H93"/>
    <mergeCell ref="A94:H94"/>
    <mergeCell ref="A96:H96"/>
    <mergeCell ref="A97:H97"/>
    <mergeCell ref="A6:A20"/>
    <mergeCell ref="A87:E87"/>
    <mergeCell ref="A88:E88"/>
    <mergeCell ref="A89:E89"/>
    <mergeCell ref="A90:E90"/>
    <mergeCell ref="A91:H91"/>
    <mergeCell ref="A48:F48"/>
    <mergeCell ref="A47:F47"/>
    <mergeCell ref="A43:F43"/>
    <mergeCell ref="A42:F42"/>
    <mergeCell ref="A41:F41"/>
    <mergeCell ref="A40:F40"/>
  </mergeCells>
  <pageMargins left="0.23622047244094491" right="0.23622047244094491" top="0.35433070866141736" bottom="0.35433070866141736" header="0.31496062992125984" footer="0.31496062992125984"/>
  <pageSetup paperSize="9" scale="4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зимина36</vt:lpstr>
      <vt:lpstr>зимина36!Область_печати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Юзер</dc:creator>
  <cp:lastModifiedBy>Partner</cp:lastModifiedBy>
  <cp:lastPrinted>2022-03-15T07:59:20Z</cp:lastPrinted>
  <dcterms:created xsi:type="dcterms:W3CDTF">2022-03-02T10:15:02Z</dcterms:created>
  <dcterms:modified xsi:type="dcterms:W3CDTF">2022-03-16T06:38:59Z</dcterms:modified>
</cp:coreProperties>
</file>